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3\IZVRŠENJE 2023\"/>
    </mc:Choice>
  </mc:AlternateContent>
  <bookViews>
    <workbookView xWindow="0" yWindow="0" windowWidth="29010" windowHeight="12480" activeTab="5"/>
  </bookViews>
  <sheets>
    <sheet name="SAŽETAK" sheetId="1" r:id="rId1"/>
    <sheet name=" Račun prihoda i rashoda" sheetId="3" r:id="rId2"/>
    <sheet name="Rashodi i prihodi prema izvoru" sheetId="8" r:id="rId3"/>
    <sheet name="Rashodi - funkcijska" sheetId="12" r:id="rId4"/>
    <sheet name="Posebni dio" sheetId="13" r:id="rId5"/>
    <sheet name="EU fond" sheetId="14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4" l="1"/>
  <c r="H10" i="14"/>
  <c r="J5" i="14"/>
  <c r="I5" i="14"/>
  <c r="H5" i="14"/>
  <c r="G5" i="14"/>
  <c r="G4" i="14" s="1"/>
  <c r="F5" i="14"/>
  <c r="F4" i="14" s="1"/>
  <c r="D135" i="13"/>
  <c r="C135" i="13"/>
  <c r="D134" i="13"/>
  <c r="E134" i="13" s="1"/>
  <c r="C134" i="13"/>
  <c r="D133" i="13"/>
  <c r="D132" i="13" s="1"/>
  <c r="C133" i="13"/>
  <c r="C132" i="13" s="1"/>
  <c r="D130" i="13"/>
  <c r="C130" i="13"/>
  <c r="D129" i="13"/>
  <c r="D128" i="13" s="1"/>
  <c r="C129" i="13"/>
  <c r="C128" i="13" s="1"/>
  <c r="C127" i="13" s="1"/>
  <c r="D125" i="13"/>
  <c r="D124" i="13" s="1"/>
  <c r="C123" i="13"/>
  <c r="D121" i="13"/>
  <c r="D119" i="13"/>
  <c r="D118" i="13"/>
  <c r="D117" i="13" s="1"/>
  <c r="C117" i="13"/>
  <c r="C116" i="13"/>
  <c r="D114" i="13"/>
  <c r="D113" i="13" s="1"/>
  <c r="C112" i="13"/>
  <c r="D110" i="13"/>
  <c r="D108" i="13"/>
  <c r="D105" i="13"/>
  <c r="D104" i="13" s="1"/>
  <c r="C103" i="13"/>
  <c r="C102" i="13"/>
  <c r="D100" i="13"/>
  <c r="D96" i="13" s="1"/>
  <c r="D97" i="13"/>
  <c r="C95" i="13"/>
  <c r="D92" i="13"/>
  <c r="D91" i="13" s="1"/>
  <c r="E91" i="13" s="1"/>
  <c r="D85" i="13"/>
  <c r="D75" i="13"/>
  <c r="D68" i="13"/>
  <c r="D66" i="13"/>
  <c r="D65" i="13"/>
  <c r="C64" i="13"/>
  <c r="C63" i="13" s="1"/>
  <c r="C10" i="13" s="1"/>
  <c r="D59" i="13"/>
  <c r="D54" i="13"/>
  <c r="D53" i="13" s="1"/>
  <c r="C52" i="13"/>
  <c r="C51" i="13"/>
  <c r="D49" i="13"/>
  <c r="D39" i="13" s="1"/>
  <c r="D46" i="13"/>
  <c r="D40" i="13"/>
  <c r="C38" i="13"/>
  <c r="C37" i="13" s="1"/>
  <c r="D34" i="13"/>
  <c r="D32" i="13"/>
  <c r="D30" i="13"/>
  <c r="D29" i="13" s="1"/>
  <c r="C28" i="13"/>
  <c r="C27" i="13"/>
  <c r="C9" i="13" s="1"/>
  <c r="D25" i="13"/>
  <c r="E24" i="13"/>
  <c r="D24" i="13"/>
  <c r="D23" i="13"/>
  <c r="E23" i="13" s="1"/>
  <c r="E22" i="13" s="1"/>
  <c r="C23" i="13"/>
  <c r="C22" i="13" s="1"/>
  <c r="D22" i="13"/>
  <c r="D8" i="13" s="1"/>
  <c r="D20" i="13"/>
  <c r="D18" i="13"/>
  <c r="D17" i="13"/>
  <c r="D15" i="13" s="1"/>
  <c r="D16" i="13"/>
  <c r="E16" i="13" s="1"/>
  <c r="C16" i="13"/>
  <c r="C15" i="13"/>
  <c r="C11" i="13"/>
  <c r="F17" i="12"/>
  <c r="E17" i="12"/>
  <c r="F16" i="12"/>
  <c r="E16" i="12"/>
  <c r="D15" i="12"/>
  <c r="F15" i="12" s="1"/>
  <c r="C15" i="12"/>
  <c r="C14" i="12" s="1"/>
  <c r="C13" i="12" s="1"/>
  <c r="B15" i="12"/>
  <c r="B14" i="12"/>
  <c r="B13" i="12" s="1"/>
  <c r="D38" i="13" l="1"/>
  <c r="E39" i="13"/>
  <c r="E117" i="13"/>
  <c r="E29" i="13"/>
  <c r="D28" i="13"/>
  <c r="E132" i="13"/>
  <c r="C14" i="13"/>
  <c r="C8" i="13"/>
  <c r="D112" i="13"/>
  <c r="E112" i="13" s="1"/>
  <c r="E113" i="13"/>
  <c r="C12" i="13"/>
  <c r="E15" i="13"/>
  <c r="D103" i="13"/>
  <c r="E104" i="13"/>
  <c r="E8" i="13"/>
  <c r="D52" i="13"/>
  <c r="E53" i="13"/>
  <c r="D123" i="13"/>
  <c r="E123" i="13" s="1"/>
  <c r="E124" i="13"/>
  <c r="C7" i="13"/>
  <c r="C6" i="13" s="1"/>
  <c r="C36" i="13"/>
  <c r="D64" i="13"/>
  <c r="E96" i="13"/>
  <c r="D95" i="13"/>
  <c r="E95" i="13" s="1"/>
  <c r="E128" i="13"/>
  <c r="D127" i="13"/>
  <c r="E65" i="13"/>
  <c r="E133" i="13"/>
  <c r="E129" i="13"/>
  <c r="E17" i="13"/>
  <c r="E118" i="13"/>
  <c r="E15" i="12"/>
  <c r="D14" i="12"/>
  <c r="E103" i="13" l="1"/>
  <c r="D102" i="13"/>
  <c r="E102" i="13" s="1"/>
  <c r="D12" i="13"/>
  <c r="E12" i="13" s="1"/>
  <c r="E127" i="13"/>
  <c r="C13" i="13"/>
  <c r="D27" i="13"/>
  <c r="E28" i="13"/>
  <c r="D116" i="13"/>
  <c r="E52" i="13"/>
  <c r="D51" i="13"/>
  <c r="E51" i="13" s="1"/>
  <c r="E64" i="13"/>
  <c r="D63" i="13"/>
  <c r="D37" i="13"/>
  <c r="E38" i="13"/>
  <c r="D13" i="12"/>
  <c r="F14" i="12"/>
  <c r="E14" i="12"/>
  <c r="D11" i="13" l="1"/>
  <c r="E11" i="13" s="1"/>
  <c r="E116" i="13"/>
  <c r="D36" i="13"/>
  <c r="E36" i="13" s="1"/>
  <c r="E37" i="13"/>
  <c r="D7" i="13"/>
  <c r="D9" i="13"/>
  <c r="E9" i="13" s="1"/>
  <c r="E27" i="13"/>
  <c r="D14" i="13"/>
  <c r="D10" i="13"/>
  <c r="E10" i="13" s="1"/>
  <c r="E63" i="13"/>
  <c r="F13" i="12"/>
  <c r="E13" i="12"/>
  <c r="E7" i="13" l="1"/>
  <c r="D6" i="13"/>
  <c r="E6" i="13" s="1"/>
  <c r="E14" i="13"/>
  <c r="D13" i="13"/>
  <c r="E13" i="13" s="1"/>
  <c r="C19" i="8" l="1"/>
  <c r="D19" i="8"/>
  <c r="I112" i="3" l="1"/>
  <c r="H112" i="3"/>
  <c r="I110" i="3"/>
  <c r="J110" i="3"/>
  <c r="I109" i="3"/>
  <c r="J109" i="3"/>
  <c r="J112" i="3" s="1"/>
  <c r="G110" i="3"/>
  <c r="G109" i="3" s="1"/>
  <c r="G112" i="3" s="1"/>
  <c r="I45" i="3"/>
  <c r="J45" i="3"/>
  <c r="H45" i="3" l="1"/>
  <c r="L45" i="3" s="1"/>
  <c r="I43" i="3"/>
  <c r="I42" i="3" s="1"/>
  <c r="J43" i="3"/>
  <c r="J42" i="3" s="1"/>
  <c r="G43" i="3"/>
  <c r="G42" i="3" s="1"/>
  <c r="G45" i="3" s="1"/>
  <c r="K45" i="3" s="1"/>
  <c r="L109" i="3"/>
  <c r="L112" i="3" s="1"/>
  <c r="K112" i="3"/>
  <c r="K44" i="3"/>
  <c r="H55" i="3"/>
  <c r="G57" i="3"/>
  <c r="I57" i="3"/>
  <c r="J57" i="3"/>
  <c r="D29" i="8"/>
  <c r="C9" i="8"/>
  <c r="G34" i="8"/>
  <c r="G35" i="8"/>
  <c r="F34" i="8"/>
  <c r="F35" i="8"/>
  <c r="D33" i="8"/>
  <c r="E33" i="8"/>
  <c r="F33" i="8" s="1"/>
  <c r="C33" i="8"/>
  <c r="G21" i="8"/>
  <c r="G23" i="8"/>
  <c r="G25" i="8"/>
  <c r="G27" i="8"/>
  <c r="G28" i="8"/>
  <c r="G30" i="8"/>
  <c r="F21" i="8"/>
  <c r="F23" i="8"/>
  <c r="F25" i="8"/>
  <c r="F27" i="8"/>
  <c r="F28" i="8"/>
  <c r="F29" i="8"/>
  <c r="F30" i="8"/>
  <c r="E29" i="8"/>
  <c r="D26" i="8"/>
  <c r="E26" i="8"/>
  <c r="D24" i="8"/>
  <c r="E24" i="8"/>
  <c r="D22" i="8"/>
  <c r="G22" i="8" s="1"/>
  <c r="E22" i="8"/>
  <c r="F22" i="8" s="1"/>
  <c r="D20" i="8"/>
  <c r="E20" i="8"/>
  <c r="G20" i="8" s="1"/>
  <c r="C29" i="8"/>
  <c r="C26" i="8"/>
  <c r="C24" i="8"/>
  <c r="C22" i="8"/>
  <c r="C20" i="8"/>
  <c r="F8" i="8"/>
  <c r="G8" i="8"/>
  <c r="G10" i="8"/>
  <c r="G12" i="8"/>
  <c r="G14" i="8"/>
  <c r="G15" i="8"/>
  <c r="G17" i="8"/>
  <c r="F10" i="8"/>
  <c r="F11" i="8"/>
  <c r="F12" i="8"/>
  <c r="F14" i="8"/>
  <c r="F15" i="8"/>
  <c r="F16" i="8"/>
  <c r="F17" i="8"/>
  <c r="D16" i="8"/>
  <c r="E16" i="8"/>
  <c r="E13" i="8"/>
  <c r="D13" i="8"/>
  <c r="D11" i="8"/>
  <c r="E11" i="8"/>
  <c r="D9" i="8"/>
  <c r="E9" i="8"/>
  <c r="D7" i="8"/>
  <c r="E7" i="8"/>
  <c r="F7" i="8" s="1"/>
  <c r="C16" i="8"/>
  <c r="C13" i="8"/>
  <c r="F13" i="8" s="1"/>
  <c r="C11" i="8"/>
  <c r="C7" i="8"/>
  <c r="G24" i="8" l="1"/>
  <c r="K42" i="3"/>
  <c r="L42" i="3"/>
  <c r="K43" i="3"/>
  <c r="K57" i="3"/>
  <c r="G33" i="8"/>
  <c r="G29" i="8"/>
  <c r="G26" i="8"/>
  <c r="F24" i="8"/>
  <c r="E19" i="8"/>
  <c r="G19" i="8" s="1"/>
  <c r="F20" i="8"/>
  <c r="F26" i="8"/>
  <c r="G7" i="8"/>
  <c r="G9" i="8"/>
  <c r="G11" i="8"/>
  <c r="G13" i="8"/>
  <c r="E6" i="8"/>
  <c r="G16" i="8"/>
  <c r="D6" i="8"/>
  <c r="C6" i="8"/>
  <c r="F9" i="8"/>
  <c r="F19" i="8" l="1"/>
  <c r="F6" i="8"/>
  <c r="G6" i="8"/>
  <c r="L28" i="1" l="1"/>
  <c r="K28" i="1"/>
  <c r="I31" i="1"/>
  <c r="J31" i="1"/>
  <c r="I16" i="1"/>
  <c r="H31" i="1"/>
  <c r="G10" i="1" l="1"/>
  <c r="K99" i="3"/>
  <c r="I35" i="3"/>
  <c r="J35" i="3"/>
  <c r="K36" i="3"/>
  <c r="J16" i="3"/>
  <c r="J13" i="3"/>
  <c r="K91" i="3"/>
  <c r="G31" i="3"/>
  <c r="G35" i="3"/>
  <c r="G86" i="3" l="1"/>
  <c r="I86" i="3"/>
  <c r="J86" i="3"/>
  <c r="K58" i="3"/>
  <c r="K60" i="3"/>
  <c r="K62" i="3"/>
  <c r="K65" i="3"/>
  <c r="K66" i="3"/>
  <c r="K67" i="3"/>
  <c r="K68" i="3"/>
  <c r="K70" i="3"/>
  <c r="K71" i="3"/>
  <c r="K72" i="3"/>
  <c r="K73" i="3"/>
  <c r="K74" i="3"/>
  <c r="K75" i="3"/>
  <c r="K77" i="3"/>
  <c r="K78" i="3"/>
  <c r="K79" i="3"/>
  <c r="K80" i="3"/>
  <c r="K81" i="3"/>
  <c r="K82" i="3"/>
  <c r="K83" i="3"/>
  <c r="K84" i="3"/>
  <c r="K85" i="3"/>
  <c r="K87" i="3"/>
  <c r="K88" i="3"/>
  <c r="K89" i="3"/>
  <c r="K90" i="3"/>
  <c r="K94" i="3"/>
  <c r="K95" i="3"/>
  <c r="K102" i="3"/>
  <c r="I103" i="3"/>
  <c r="J103" i="3"/>
  <c r="I98" i="3"/>
  <c r="J98" i="3"/>
  <c r="I93" i="3"/>
  <c r="I92" i="3" s="1"/>
  <c r="J93" i="3"/>
  <c r="J92" i="3" s="1"/>
  <c r="I76" i="3"/>
  <c r="J76" i="3"/>
  <c r="I69" i="3"/>
  <c r="J69" i="3"/>
  <c r="I64" i="3"/>
  <c r="J64" i="3"/>
  <c r="I61" i="3"/>
  <c r="J61" i="3"/>
  <c r="I59" i="3"/>
  <c r="I56" i="3" s="1"/>
  <c r="J59" i="3"/>
  <c r="G98" i="3"/>
  <c r="G93" i="3"/>
  <c r="G92" i="3" s="1"/>
  <c r="G76" i="3"/>
  <c r="G69" i="3"/>
  <c r="G64" i="3"/>
  <c r="G61" i="3"/>
  <c r="G59" i="3"/>
  <c r="G56" i="3" s="1"/>
  <c r="K14" i="3"/>
  <c r="K20" i="3"/>
  <c r="K23" i="3"/>
  <c r="K26" i="3"/>
  <c r="K29" i="3"/>
  <c r="K30" i="3"/>
  <c r="K32" i="3"/>
  <c r="I34" i="3"/>
  <c r="J34" i="3"/>
  <c r="I31" i="3"/>
  <c r="J31" i="3"/>
  <c r="I28" i="3"/>
  <c r="J28" i="3"/>
  <c r="I25" i="3"/>
  <c r="I24" i="3" s="1"/>
  <c r="J25" i="3"/>
  <c r="J24" i="3" s="1"/>
  <c r="I22" i="3"/>
  <c r="I21" i="3" s="1"/>
  <c r="J22" i="3"/>
  <c r="G34" i="3"/>
  <c r="G28" i="3"/>
  <c r="G25" i="3"/>
  <c r="G24" i="3" s="1"/>
  <c r="G22" i="3"/>
  <c r="G21" i="3" s="1"/>
  <c r="I19" i="3"/>
  <c r="J19" i="3"/>
  <c r="I16" i="3"/>
  <c r="I13" i="3"/>
  <c r="G19" i="3"/>
  <c r="G16" i="3"/>
  <c r="K16" i="3" s="1"/>
  <c r="G13" i="3"/>
  <c r="J56" i="3" l="1"/>
  <c r="K13" i="3"/>
  <c r="K28" i="3"/>
  <c r="K34" i="3"/>
  <c r="K61" i="3"/>
  <c r="K19" i="3"/>
  <c r="K69" i="3"/>
  <c r="K22" i="3"/>
  <c r="G12" i="3"/>
  <c r="K24" i="3"/>
  <c r="K35" i="3"/>
  <c r="J21" i="3"/>
  <c r="K21" i="3" s="1"/>
  <c r="L34" i="3"/>
  <c r="H96" i="3"/>
  <c r="H54" i="3" s="1"/>
  <c r="L92" i="3"/>
  <c r="K98" i="3"/>
  <c r="K92" i="3"/>
  <c r="K93" i="3"/>
  <c r="K86" i="3"/>
  <c r="K76" i="3"/>
  <c r="K64" i="3"/>
  <c r="K59" i="3"/>
  <c r="I97" i="3"/>
  <c r="I96" i="3" s="1"/>
  <c r="J97" i="3"/>
  <c r="I63" i="3"/>
  <c r="I55" i="3" s="1"/>
  <c r="J63" i="3"/>
  <c r="G97" i="3"/>
  <c r="G63" i="3"/>
  <c r="G55" i="3" s="1"/>
  <c r="G27" i="3"/>
  <c r="K31" i="3"/>
  <c r="K25" i="3"/>
  <c r="L24" i="3"/>
  <c r="J27" i="3"/>
  <c r="I27" i="3"/>
  <c r="J12" i="3"/>
  <c r="I12" i="3"/>
  <c r="I54" i="3" l="1"/>
  <c r="J55" i="3"/>
  <c r="L56" i="3"/>
  <c r="K56" i="3"/>
  <c r="K12" i="3"/>
  <c r="G11" i="3"/>
  <c r="G10" i="3" s="1"/>
  <c r="K27" i="3"/>
  <c r="L21" i="3"/>
  <c r="L63" i="3"/>
  <c r="J96" i="3"/>
  <c r="L96" i="3" s="1"/>
  <c r="L97" i="3"/>
  <c r="G96" i="3"/>
  <c r="G54" i="3" s="1"/>
  <c r="K97" i="3"/>
  <c r="K63" i="3"/>
  <c r="L27" i="3"/>
  <c r="H11" i="3"/>
  <c r="L12" i="3"/>
  <c r="I11" i="3"/>
  <c r="I10" i="3" s="1"/>
  <c r="J11" i="3"/>
  <c r="J10" i="3" s="1"/>
  <c r="I10" i="1"/>
  <c r="J10" i="1"/>
  <c r="K10" i="1" s="1"/>
  <c r="H10" i="1"/>
  <c r="I13" i="1"/>
  <c r="J13" i="1"/>
  <c r="J16" i="1" s="1"/>
  <c r="H13" i="1"/>
  <c r="G13" i="1"/>
  <c r="G16" i="1" s="1"/>
  <c r="G31" i="1" s="1"/>
  <c r="K31" i="1" s="1"/>
  <c r="L11" i="1"/>
  <c r="L14" i="1"/>
  <c r="L15" i="1"/>
  <c r="K11" i="1"/>
  <c r="K14" i="1"/>
  <c r="K15" i="1"/>
  <c r="K55" i="3" l="1"/>
  <c r="L55" i="3"/>
  <c r="J54" i="3"/>
  <c r="K16" i="1"/>
  <c r="K96" i="3"/>
  <c r="K10" i="3"/>
  <c r="K11" i="3"/>
  <c r="H10" i="3"/>
  <c r="L10" i="3" s="1"/>
  <c r="L11" i="3"/>
  <c r="H16" i="1"/>
  <c r="L10" i="1"/>
  <c r="L13" i="1"/>
  <c r="K13" i="1"/>
  <c r="L54" i="3" l="1"/>
  <c r="K54" i="3"/>
  <c r="L16" i="1"/>
</calcChain>
</file>

<file path=xl/sharedStrings.xml><?xml version="1.0" encoding="utf-8"?>
<sst xmlns="http://schemas.openxmlformats.org/spreadsheetml/2006/main" count="392" uniqueCount="208">
  <si>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</si>
  <si>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</si>
  <si>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</si>
  <si>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</si>
  <si>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</si>
  <si>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</si>
  <si>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</si>
  <si>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</si>
  <si>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</si>
  <si>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</si>
  <si>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</si>
  <si>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</si>
  <si>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</si>
  <si>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</si>
  <si>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</si>
  <si>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</si>
  <si>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</si>
  <si>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</si>
  <si>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</si>
  <si>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</si>
  <si>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</si>
  <si>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</si>
  <si>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</si>
  <si>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</si>
  <si>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</si>
  <si>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</si>
  <si>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</si>
  <si>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</si>
  <si>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TEKUĆI PLAN 2023.*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</si>
  <si>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</si>
  <si>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</si>
  <si>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</si>
  <si>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</si>
  <si>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</si>
  <si>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</si>
  <si>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</si>
  <si>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 xml:space="preserve"> RAČUN PRIHODA I RASHODA </t>
  </si>
  <si>
    <t>Pomoći proračunskim korisnicima iz proračuna koji im nije nadležan</t>
  </si>
  <si>
    <t>Tekuće pomoći pror.korisnicima iz pror. koji im nije nadležan</t>
  </si>
  <si>
    <t>Pomoći temeljem  prijenosa EU sredstava</t>
  </si>
  <si>
    <t>Tekuće pomoći temeljem EU sredstava</t>
  </si>
  <si>
    <t>Prijenosi između proračunskog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</si>
  <si>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</si>
  <si>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</si>
  <si>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</si>
  <si>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 viđenju</t>
  </si>
  <si>
    <t xml:space="preserve">Prihodi od upravnih i administrativnih pristojbi, pristojbi po posebnim propisima i naknadama 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</si>
  <si>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</si>
  <si>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</si>
  <si>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</si>
  <si>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</si>
  <si>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</si>
  <si>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</si>
  <si>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proračunskog korisnika</t>
  </si>
  <si>
    <t>Prihodi iz nadležnog proračuna za financiranje rashoda poslovanja</t>
  </si>
  <si>
    <t>Ostali rashodi za zaposlene</t>
  </si>
  <si>
    <t>Doprinosi na plaće</t>
  </si>
  <si>
    <t>Doprinosi za obvezno zdravstveno osiguranje</t>
  </si>
  <si>
    <t>Naknade 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</si>
  <si>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</si>
  <si>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</si>
  <si>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</si>
  <si>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mat.rashodi</t>
  </si>
  <si>
    <t>Materijal i sirovine</t>
  </si>
  <si>
    <t>Energija</t>
  </si>
  <si>
    <t>Sitni inventar i autogume</t>
  </si>
  <si>
    <t>Materijal i dijelovi za tekuće i investicijsko održ.</t>
  </si>
  <si>
    <t>Službena, radna i zaštitna odjeća i obuća</t>
  </si>
  <si>
    <t>Rashodi za usluge</t>
  </si>
  <si>
    <t>Usluge telefona, pošte i prijevoza</t>
  </si>
  <si>
    <t>Usluge tekućeh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</si>
  <si>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</si>
  <si>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</si>
  <si>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</si>
  <si>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</si>
  <si>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</si>
  <si>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</si>
  <si>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</si>
  <si>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rahodi poslovanja</t>
  </si>
  <si>
    <t>Naknade za rad predstavničkih i izvršnih tijela, povjerenstava i slično</t>
  </si>
  <si>
    <t>Premije osiguranja</t>
  </si>
  <si>
    <t>Reprezentacija</t>
  </si>
  <si>
    <t xml:space="preserve">Pristojbe i naknade </t>
  </si>
  <si>
    <t>Financijski rashodi</t>
  </si>
  <si>
    <t>Ostali financijski rashodi</t>
  </si>
  <si>
    <t>Bankarske usluge i usluge platnog prometa</t>
  </si>
  <si>
    <t>Zatezne kamate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</si>
  <si>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</si>
  <si>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</si>
  <si>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</si>
  <si>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</si>
  <si>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</si>
  <si>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Nematerijalna proizvedena imovina</t>
  </si>
  <si>
    <t>Ulaganja u računalne programe</t>
  </si>
  <si>
    <t>Rashodi za nabavu proizvedene dugotr. imovine</t>
  </si>
  <si>
    <t>5=4/2*100</t>
  </si>
  <si>
    <t>6=4/3*100</t>
  </si>
  <si>
    <t xml:space="preserve">OSTVARENJE/IZVRŠENJE 
2022. </t>
  </si>
  <si>
    <t>IZVORNI PLAN/REBALANS 2023.*</t>
  </si>
  <si>
    <t xml:space="preserve">OSTVARENJE/IZVRŠENJE 
2023. </t>
  </si>
  <si>
    <t>GODIŠNJI IZVJEŠTAJ O IZVRŠENJU FINANCIJSKOG PLANA DJEČJEG VRTIĆA CIPELICA ZA 2023. GODINU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</si>
  <si>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</si>
  <si>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2023.", "INDEKS"("OSTVARENJE/IZVRŠENJE 1.-6.2023."/"TEKUĆI PLAN 2023.") iskazuje se kao "OSTVARENJE/IZVRŠENJE 1.-6.2023."/"IZVORNI PLAN 2023." ODNOSNO "REBALANS 2023." </t>
  </si>
  <si>
    <t xml:space="preserve">OSTVARENJE/IZVRŠENJE 2022. </t>
  </si>
  <si>
    <t xml:space="preserve">OSTVARENJE/IZVRŠENJE 2023. </t>
  </si>
  <si>
    <t>Prihodi iz nadležnog proračuna za financiranje rashoda za nabavu nefinancijske imovine</t>
  </si>
  <si>
    <t>Kapitalne donacije</t>
  </si>
  <si>
    <t>Kapitalne pomoći proračunskim korisnicima iz proračuna koji im nije nadležan</t>
  </si>
  <si>
    <t>Kapitalne pomoći temeljem prijenosa EU sredstava</t>
  </si>
  <si>
    <t>RAZLIKA PRIHODI/RASHODI</t>
  </si>
  <si>
    <t>RAZLIKA PRIMICI/IZDACI</t>
  </si>
  <si>
    <t>1. SAŽETAK  RAČUNA PRIHODA I RASHODA I  RAČUNA FINANCIRANJA</t>
  </si>
  <si>
    <t>A) SAŽETAK  RAČUNA PRIHODA I RASHODA</t>
  </si>
  <si>
    <t>B) SAŽETAK RAČUNA FINANCIRANJA</t>
  </si>
  <si>
    <t>C) PRENESENI VIŠAK ILI PRENESENI MANJAK</t>
  </si>
  <si>
    <t>UKUPNO PRENESENI VIŠAK/MANJAK IZ PRETHODNE GODINE</t>
  </si>
  <si>
    <t>VIŠAK KOJI SE RASPOREDIO ZA POKRIĆE RAZLIKE PRIHODA I RASHODA, PRIMITAKA I IZDATAKA</t>
  </si>
  <si>
    <t>MANJAK RAZLIKE PRIHODA I RASHODA, PRIMITAKA I IZDATAKA KOJI SE POKRIO</t>
  </si>
  <si>
    <t>UKUPNO KORIŠTENI REZULTAT</t>
  </si>
  <si>
    <t>4 Prihodi za posebne namjene</t>
  </si>
  <si>
    <t>43 Prihodi za posebne namjene</t>
  </si>
  <si>
    <t>5 Pomoći</t>
  </si>
  <si>
    <t>51 Pomoći EU</t>
  </si>
  <si>
    <t>52 Ostale pomoći</t>
  </si>
  <si>
    <t>6 Donacije</t>
  </si>
  <si>
    <t>61 Donacije</t>
  </si>
  <si>
    <t>VIŠAK PRIHODA KORIŠTEN ZA POKRIĆE RASHODA</t>
  </si>
  <si>
    <t>9 Rezultat</t>
  </si>
  <si>
    <t xml:space="preserve">52 Ostale pomoći </t>
  </si>
  <si>
    <t>IZVORNI PLAN/REBALANS 2023.</t>
  </si>
  <si>
    <t>Višak/manjak prihoda</t>
  </si>
  <si>
    <t>Višak prihoda</t>
  </si>
  <si>
    <t>Račun prihoda/primitaka</t>
  </si>
  <si>
    <t>Naziv računa</t>
  </si>
  <si>
    <t>OSTVARENJE/IZVRŠENJE 2022.</t>
  </si>
  <si>
    <t>IZVORNI PLAN/REBALANS 2023</t>
  </si>
  <si>
    <t>Rezultat poslovanja</t>
  </si>
  <si>
    <t>UKUPNO PRIHODI + VIŠAK KORIŠTEN ZA POKRIĆE RASHODA</t>
  </si>
  <si>
    <t>POKRIVENI MANJAK</t>
  </si>
  <si>
    <t>Manjak prihoda</t>
  </si>
  <si>
    <t>UKUPNO RASHODI + POKRIVENI MANJAK</t>
  </si>
  <si>
    <t>GODIŠNJI IZVJEŠTAJ O IZVRŠENJU FINANCIJSKOG PLANA ZA 2023. GODINU</t>
  </si>
  <si>
    <t>RASHODI PREMA FUNKCIJSKOJ KLASIFIKACIJI</t>
  </si>
  <si>
    <t>Izvršenje 2022.</t>
  </si>
  <si>
    <t>Izvorni plan/rebalans 2023.</t>
  </si>
  <si>
    <t>Izvršenje 2023.</t>
  </si>
  <si>
    <t>Indeks</t>
  </si>
  <si>
    <t xml:space="preserve">UKUPNO RASHODI </t>
  </si>
  <si>
    <t>09 Obrazovanje</t>
  </si>
  <si>
    <t xml:space="preserve">091 Predškolsko i osnovno obrazovanje </t>
  </si>
  <si>
    <t>0911 Predškolsko obrazovanje</t>
  </si>
  <si>
    <t>096 Dodatne usluge u obrazovanju</t>
  </si>
  <si>
    <t>II. POSEBNI DIO</t>
  </si>
  <si>
    <t>Šifra</t>
  </si>
  <si>
    <t>Naziv</t>
  </si>
  <si>
    <t>4=3/2*100</t>
  </si>
  <si>
    <t>DJEČJI  VRTIĆ CIPELICA</t>
  </si>
  <si>
    <t xml:space="preserve">IZVORI FINANCIRANJA UKUPNO </t>
  </si>
  <si>
    <t xml:space="preserve">Opći prihodi i primici </t>
  </si>
  <si>
    <t>Vlastiti prihodi</t>
  </si>
  <si>
    <t>Prihodi za posebne namjene</t>
  </si>
  <si>
    <t>Pomoći</t>
  </si>
  <si>
    <t>Donacije</t>
  </si>
  <si>
    <t>Rezultat</t>
  </si>
  <si>
    <t>PROGRAM 1036</t>
  </si>
  <si>
    <t>PROGRAMI DV CIPELICA</t>
  </si>
  <si>
    <t>Aktivnost 1036A103601</t>
  </si>
  <si>
    <t>Opći prihodi i primici</t>
  </si>
  <si>
    <t>Plaće</t>
  </si>
  <si>
    <t xml:space="preserve">Ostali rashodi za zaposlene </t>
  </si>
  <si>
    <t>3121</t>
  </si>
  <si>
    <t>Aktivnost 1036A103602</t>
  </si>
  <si>
    <t>Materijalni i financijski rashodi</t>
  </si>
  <si>
    <t>Uredski materijal i ostali materijalni rashodi</t>
  </si>
  <si>
    <t>Materijal i dijelovi za tekuće invest. održavanje</t>
  </si>
  <si>
    <t>Sitni inventar i auto gume</t>
  </si>
  <si>
    <t>Ostali nespomenuti rashodi poslovanja</t>
  </si>
  <si>
    <t>Naknade za prijevoz</t>
  </si>
  <si>
    <t>Službena i radna odjeća i obuća</t>
  </si>
  <si>
    <t>Usluge tekućeg i investicijskog održavanja</t>
  </si>
  <si>
    <t xml:space="preserve">Komunalne usluge </t>
  </si>
  <si>
    <t>Naknade za rad predstavničkih i izvršnih tijela</t>
  </si>
  <si>
    <t>Pristojbe i naknade</t>
  </si>
  <si>
    <t>Bankarske usluge i platni promet</t>
  </si>
  <si>
    <t>Rashodi za nabavu proizvedene dugotrajne imovine</t>
  </si>
  <si>
    <t>Pomoći EU</t>
  </si>
  <si>
    <t>Prihodi za posebne namjene - višak</t>
  </si>
  <si>
    <t>Pomoći - višak</t>
  </si>
  <si>
    <t xml:space="preserve">Rashodi za materijal i energiju </t>
  </si>
  <si>
    <t>Izvještaj o korištenju sredstava fondova Europske unije</t>
  </si>
  <si>
    <t xml:space="preserve">31. prosinac 2023. </t>
  </si>
  <si>
    <t xml:space="preserve">EU fond </t>
  </si>
  <si>
    <t>Izvršenje 2021.</t>
  </si>
  <si>
    <t>Plan 2022.</t>
  </si>
  <si>
    <t>PRIHODI</t>
  </si>
  <si>
    <t>RASHODI</t>
  </si>
  <si>
    <t>Stanje potraživanja od EU</t>
  </si>
  <si>
    <t>EUROPSKI SOCIJALNI FOND</t>
  </si>
  <si>
    <t>UKUPNO</t>
  </si>
  <si>
    <t>od 1. srpnja 2013. - 31. prosinca 2023.</t>
  </si>
  <si>
    <t>Ukupno ugovorena sredstva</t>
  </si>
  <si>
    <t>Ukupno uplaćena sredstva</t>
  </si>
  <si>
    <t>Dječji vrtić Cipelica - 49341</t>
  </si>
  <si>
    <t>OPIS</t>
  </si>
  <si>
    <t>Stanje na 31.12.2023.</t>
  </si>
  <si>
    <t>Stanje nenaplaćenih potraživanja</t>
  </si>
  <si>
    <t>Dospjele obveze</t>
  </si>
  <si>
    <t>Potencijalne obveze po osnovi sudskih sporova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</si>
</sst>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2060"/>
      <name val="Calibri"/>
      <family val="2"/>
    </font>
    <font>
      <b/>
      <sz val="12"/>
      <color rgb="FF002060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sz val="12"/>
      <color rgb="FF000000"/>
      <name val="Calibri"/>
      <family val="2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307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3" xfId="0" applyBorder="1"/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0" borderId="0" xfId="0" applyFont="1"/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3" fontId="5" fillId="0" borderId="3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/>
    <xf numFmtId="0" fontId="0" fillId="0" borderId="0" xfId="0" applyFont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3" fillId="0" borderId="0" xfId="0" applyFont="1"/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/>
    <xf numFmtId="1" fontId="6" fillId="0" borderId="3" xfId="0" applyNumberFormat="1" applyFont="1" applyBorder="1"/>
    <xf numFmtId="4" fontId="5" fillId="2" borderId="3" xfId="0" applyNumberFormat="1" applyFont="1" applyFill="1" applyBorder="1" applyAlignment="1">
      <alignment horizontal="right"/>
    </xf>
    <xf numFmtId="1" fontId="10" fillId="0" borderId="3" xfId="0" applyNumberFormat="1" applyFont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3" fontId="5" fillId="2" borderId="3" xfId="0" applyNumberFormat="1" applyFont="1" applyFill="1" applyBorder="1" applyAlignment="1">
      <alignment horizontal="righ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1" fontId="6" fillId="3" borderId="3" xfId="0" applyNumberFormat="1" applyFont="1" applyFill="1" applyBorder="1"/>
    <xf numFmtId="1" fontId="10" fillId="3" borderId="3" xfId="0" applyNumberFormat="1" applyFont="1" applyFill="1" applyBorder="1"/>
    <xf numFmtId="0" fontId="12" fillId="3" borderId="3" xfId="0" quotePrefix="1" applyFont="1" applyFill="1" applyBorder="1" applyAlignment="1">
      <alignment horizontal="left" vertical="center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4" fontId="14" fillId="3" borderId="3" xfId="0" applyNumberFormat="1" applyFont="1" applyFill="1" applyBorder="1" applyAlignment="1">
      <alignment horizontal="right"/>
    </xf>
    <xf numFmtId="1" fontId="15" fillId="3" borderId="3" xfId="0" applyNumberFormat="1" applyFont="1" applyFill="1" applyBorder="1"/>
    <xf numFmtId="0" fontId="12" fillId="3" borderId="3" xfId="0" quotePrefix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 applyProtection="1">
      <alignment horizontal="left" vertical="center"/>
    </xf>
    <xf numFmtId="0" fontId="7" fillId="3" borderId="3" xfId="0" applyNumberFormat="1" applyFont="1" applyFill="1" applyBorder="1" applyAlignment="1" applyProtection="1">
      <alignment vertical="center" wrapText="1"/>
    </xf>
    <xf numFmtId="0" fontId="12" fillId="3" borderId="3" xfId="0" applyNumberFormat="1" applyFont="1" applyFill="1" applyBorder="1" applyAlignment="1" applyProtection="1">
      <alignment vertical="center" wrapText="1"/>
    </xf>
    <xf numFmtId="3" fontId="14" fillId="3" borderId="3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 applyProtection="1">
      <alignment vertical="center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Border="1"/>
    <xf numFmtId="3" fontId="9" fillId="2" borderId="3" xfId="0" applyNumberFormat="1" applyFont="1" applyFill="1" applyBorder="1" applyAlignment="1">
      <alignment horizontal="right"/>
    </xf>
    <xf numFmtId="0" fontId="6" fillId="0" borderId="3" xfId="0" applyFont="1" applyBorder="1"/>
    <xf numFmtId="0" fontId="11" fillId="2" borderId="3" xfId="0" quotePrefix="1" applyFont="1" applyFill="1" applyBorder="1" applyAlignment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 indent="1"/>
    </xf>
    <xf numFmtId="3" fontId="9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2" borderId="3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1" fontId="21" fillId="0" borderId="3" xfId="0" applyNumberFormat="1" applyFont="1" applyBorder="1"/>
    <xf numFmtId="3" fontId="10" fillId="0" borderId="3" xfId="0" applyNumberFormat="1" applyFont="1" applyBorder="1"/>
    <xf numFmtId="3" fontId="21" fillId="0" borderId="3" xfId="0" applyNumberFormat="1" applyFont="1" applyBorder="1"/>
    <xf numFmtId="0" fontId="12" fillId="2" borderId="3" xfId="0" quotePrefix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 applyProtection="1">
      <alignment horizontal="right" wrapText="1"/>
    </xf>
    <xf numFmtId="0" fontId="19" fillId="0" borderId="0" xfId="0" applyFont="1"/>
    <xf numFmtId="0" fontId="22" fillId="0" borderId="3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/>
    <xf numFmtId="0" fontId="24" fillId="0" borderId="3" xfId="0" applyFont="1" applyBorder="1"/>
    <xf numFmtId="0" fontId="23" fillId="0" borderId="3" xfId="0" applyFont="1" applyBorder="1"/>
    <xf numFmtId="1" fontId="22" fillId="0" borderId="3" xfId="0" applyNumberFormat="1" applyFont="1" applyBorder="1"/>
    <xf numFmtId="1" fontId="23" fillId="0" borderId="3" xfId="0" applyNumberFormat="1" applyFont="1" applyBorder="1"/>
    <xf numFmtId="1" fontId="24" fillId="0" borderId="3" xfId="0" applyNumberFormat="1" applyFont="1" applyBorder="1"/>
    <xf numFmtId="4" fontId="23" fillId="0" borderId="3" xfId="0" applyNumberFormat="1" applyFont="1" applyBorder="1"/>
    <xf numFmtId="4" fontId="24" fillId="0" borderId="3" xfId="0" applyNumberFormat="1" applyFont="1" applyBorder="1"/>
    <xf numFmtId="4" fontId="22" fillId="0" borderId="3" xfId="0" applyNumberFormat="1" applyFont="1" applyBorder="1"/>
    <xf numFmtId="4" fontId="23" fillId="0" borderId="0" xfId="0" applyNumberFormat="1" applyFont="1"/>
    <xf numFmtId="4" fontId="8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7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 wrapText="1"/>
    </xf>
    <xf numFmtId="0" fontId="5" fillId="0" borderId="3" xfId="0" quotePrefix="1" applyFont="1" applyBorder="1" applyAlignment="1">
      <alignment horizont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2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vertical="center" wrapText="1"/>
    </xf>
    <xf numFmtId="0" fontId="11" fillId="3" borderId="2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7" fillId="0" borderId="1" xfId="0" quotePrefix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2" fillId="3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25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vertical="center" wrapText="1"/>
    </xf>
    <xf numFmtId="0" fontId="26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vertical="center" wrapText="1"/>
    </xf>
    <xf numFmtId="0" fontId="27" fillId="2" borderId="0" xfId="1" applyFont="1" applyFill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right" vertical="center" wrapText="1"/>
    </xf>
    <xf numFmtId="3" fontId="7" fillId="2" borderId="7" xfId="1" applyNumberFormat="1" applyFont="1" applyFill="1" applyBorder="1" applyAlignment="1">
      <alignment horizontal="right" vertical="center"/>
    </xf>
    <xf numFmtId="49" fontId="7" fillId="3" borderId="7" xfId="2" applyNumberFormat="1" applyFont="1" applyFill="1" applyBorder="1" applyAlignment="1">
      <alignment horizontal="left" vertical="center" wrapText="1"/>
    </xf>
    <xf numFmtId="4" fontId="7" fillId="3" borderId="7" xfId="2" applyNumberFormat="1" applyFont="1" applyFill="1" applyBorder="1" applyAlignment="1">
      <alignment horizontal="right" vertical="center"/>
    </xf>
    <xf numFmtId="3" fontId="7" fillId="3" borderId="7" xfId="1" applyNumberFormat="1" applyFont="1" applyFill="1" applyBorder="1" applyAlignment="1">
      <alignment horizontal="right" vertical="center"/>
    </xf>
    <xf numFmtId="49" fontId="8" fillId="0" borderId="7" xfId="2" applyNumberFormat="1" applyFont="1" applyBorder="1" applyAlignment="1">
      <alignment horizontal="left" vertical="center" wrapText="1"/>
    </xf>
    <xf numFmtId="4" fontId="8" fillId="0" borderId="7" xfId="2" applyNumberFormat="1" applyFont="1" applyBorder="1" applyAlignment="1">
      <alignment horizontal="right" vertical="center"/>
    </xf>
    <xf numFmtId="3" fontId="8" fillId="2" borderId="7" xfId="1" applyNumberFormat="1" applyFont="1" applyFill="1" applyBorder="1" applyAlignment="1">
      <alignment horizontal="right" vertical="center"/>
    </xf>
    <xf numFmtId="49" fontId="11" fillId="0" borderId="7" xfId="2" applyNumberFormat="1" applyFont="1" applyBorder="1" applyAlignment="1">
      <alignment horizontal="left" vertical="center" wrapText="1"/>
    </xf>
    <xf numFmtId="4" fontId="11" fillId="0" borderId="7" xfId="2" applyNumberFormat="1" applyFont="1" applyBorder="1" applyAlignment="1">
      <alignment horizontal="right" vertical="center"/>
    </xf>
    <xf numFmtId="3" fontId="11" fillId="2" borderId="7" xfId="1" applyNumberFormat="1" applyFont="1" applyFill="1" applyBorder="1" applyAlignment="1">
      <alignment horizontal="right" vertical="center"/>
    </xf>
    <xf numFmtId="49" fontId="7" fillId="2" borderId="7" xfId="1" applyNumberFormat="1" applyFont="1" applyFill="1" applyBorder="1" applyAlignment="1">
      <alignment horizontal="left" vertical="center" wrapText="1"/>
    </xf>
    <xf numFmtId="4" fontId="7" fillId="2" borderId="7" xfId="2" applyNumberFormat="1" applyFont="1" applyFill="1" applyBorder="1" applyAlignment="1">
      <alignment horizontal="right" vertical="center"/>
    </xf>
    <xf numFmtId="4" fontId="7" fillId="2" borderId="7" xfId="1" applyNumberFormat="1" applyFont="1" applyFill="1" applyBorder="1" applyAlignment="1">
      <alignment horizontal="right" vertical="center" wrapText="1"/>
    </xf>
    <xf numFmtId="4" fontId="7" fillId="2" borderId="7" xfId="1" applyNumberFormat="1" applyFont="1" applyFill="1" applyBorder="1" applyAlignment="1">
      <alignment horizontal="right" vertical="center"/>
    </xf>
    <xf numFmtId="0" fontId="28" fillId="0" borderId="0" xfId="0" applyFont="1"/>
    <xf numFmtId="0" fontId="7" fillId="2" borderId="4" xfId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3" fontId="7" fillId="5" borderId="8" xfId="0" applyNumberFormat="1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3" fontId="29" fillId="5" borderId="7" xfId="0" applyNumberFormat="1" applyFont="1" applyFill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4" fontId="11" fillId="5" borderId="7" xfId="0" applyNumberFormat="1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 wrapText="1"/>
    </xf>
    <xf numFmtId="4" fontId="7" fillId="5" borderId="7" xfId="0" applyNumberFormat="1" applyFont="1" applyFill="1" applyBorder="1" applyAlignment="1">
      <alignment horizontal="right"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3" fontId="12" fillId="6" borderId="7" xfId="0" applyNumberFormat="1" applyFont="1" applyFill="1" applyBorder="1" applyAlignment="1">
      <alignment horizontal="left" vertical="center" wrapText="1"/>
    </xf>
    <xf numFmtId="4" fontId="12" fillId="6" borderId="7" xfId="0" applyNumberFormat="1" applyFont="1" applyFill="1" applyBorder="1" applyAlignment="1">
      <alignment horizontal="right" vertical="center" wrapText="1"/>
    </xf>
    <xf numFmtId="3" fontId="12" fillId="6" borderId="7" xfId="0" applyNumberFormat="1" applyFont="1" applyFill="1" applyBorder="1" applyAlignment="1">
      <alignment horizontal="right" vertical="center" wrapText="1"/>
    </xf>
    <xf numFmtId="3" fontId="7" fillId="6" borderId="7" xfId="0" applyNumberFormat="1" applyFont="1" applyFill="1" applyBorder="1" applyAlignment="1">
      <alignment horizontal="left" vertical="center"/>
    </xf>
    <xf numFmtId="4" fontId="7" fillId="2" borderId="7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" fontId="12" fillId="0" borderId="7" xfId="0" applyNumberFormat="1" applyFont="1" applyBorder="1"/>
    <xf numFmtId="3" fontId="12" fillId="0" borderId="7" xfId="0" applyNumberFormat="1" applyFont="1" applyBorder="1"/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4" fontId="8" fillId="0" borderId="7" xfId="0" applyNumberFormat="1" applyFont="1" applyBorder="1"/>
    <xf numFmtId="3" fontId="8" fillId="0" borderId="7" xfId="0" applyNumberFormat="1" applyFont="1" applyBorder="1"/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4" fontId="7" fillId="5" borderId="7" xfId="0" applyNumberFormat="1" applyFont="1" applyFill="1" applyBorder="1" applyAlignment="1">
      <alignment horizontal="right" vertical="center"/>
    </xf>
    <xf numFmtId="3" fontId="7" fillId="5" borderId="7" xfId="0" applyNumberFormat="1" applyFont="1" applyFill="1" applyBorder="1" applyAlignment="1">
      <alignment horizontal="right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 vertical="center" wrapText="1"/>
    </xf>
    <xf numFmtId="4" fontId="12" fillId="5" borderId="7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 wrapText="1"/>
    </xf>
    <xf numFmtId="4" fontId="8" fillId="5" borderId="7" xfId="0" applyNumberFormat="1" applyFont="1" applyFill="1" applyBorder="1" applyAlignment="1">
      <alignment horizontal="right" vertical="center"/>
    </xf>
    <xf numFmtId="3" fontId="8" fillId="5" borderId="7" xfId="0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4" fontId="11" fillId="5" borderId="7" xfId="0" applyNumberFormat="1" applyFont="1" applyFill="1" applyBorder="1" applyAlignment="1">
      <alignment horizontal="right" vertical="center"/>
    </xf>
    <xf numFmtId="3" fontId="11" fillId="5" borderId="7" xfId="0" applyNumberFormat="1" applyFont="1" applyFill="1" applyBorder="1" applyAlignment="1">
      <alignment horizontal="right" vertical="center"/>
    </xf>
    <xf numFmtId="4" fontId="12" fillId="0" borderId="7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7" fillId="6" borderId="7" xfId="0" applyNumberFormat="1" applyFont="1" applyFill="1" applyBorder="1" applyAlignment="1">
      <alignment horizontal="left" vertical="center" wrapText="1"/>
    </xf>
    <xf numFmtId="4" fontId="7" fillId="6" borderId="7" xfId="0" applyNumberFormat="1" applyFont="1" applyFill="1" applyBorder="1" applyAlignment="1">
      <alignment horizontal="right" vertical="center"/>
    </xf>
    <xf numFmtId="3" fontId="12" fillId="3" borderId="7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3" fontId="12" fillId="2" borderId="7" xfId="0" applyNumberFormat="1" applyFont="1" applyFill="1" applyBorder="1" applyAlignment="1">
      <alignment horizontal="right" vertical="center"/>
    </xf>
    <xf numFmtId="3" fontId="11" fillId="2" borderId="7" xfId="0" applyNumberFormat="1" applyFont="1" applyFill="1" applyBorder="1" applyAlignment="1">
      <alignment horizontal="right" vertical="center"/>
    </xf>
    <xf numFmtId="4" fontId="12" fillId="0" borderId="7" xfId="0" applyNumberFormat="1" applyFont="1" applyBorder="1" applyAlignment="1">
      <alignment vertical="center"/>
    </xf>
    <xf numFmtId="3" fontId="8" fillId="2" borderId="7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left" vertical="center"/>
    </xf>
    <xf numFmtId="3" fontId="8" fillId="5" borderId="7" xfId="0" applyNumberFormat="1" applyFont="1" applyFill="1" applyBorder="1" applyAlignment="1">
      <alignment horizontal="left" vertical="center"/>
    </xf>
    <xf numFmtId="0" fontId="11" fillId="5" borderId="7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left" vertical="center"/>
    </xf>
    <xf numFmtId="0" fontId="7" fillId="5" borderId="7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 wrapText="1"/>
    </xf>
    <xf numFmtId="4" fontId="12" fillId="6" borderId="7" xfId="0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 wrapText="1"/>
    </xf>
    <xf numFmtId="4" fontId="8" fillId="6" borderId="7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3" fontId="7" fillId="7" borderId="11" xfId="0" applyNumberFormat="1" applyFont="1" applyFill="1" applyBorder="1" applyAlignment="1">
      <alignment vertical="center" wrapText="1"/>
    </xf>
    <xf numFmtId="4" fontId="8" fillId="7" borderId="11" xfId="0" applyNumberFormat="1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right" vertical="center" wrapText="1"/>
    </xf>
    <xf numFmtId="3" fontId="12" fillId="4" borderId="11" xfId="0" applyNumberFormat="1" applyFont="1" applyFill="1" applyBorder="1" applyAlignment="1">
      <alignment vertical="center" wrapText="1"/>
    </xf>
    <xf numFmtId="4" fontId="12" fillId="4" borderId="11" xfId="0" applyNumberFormat="1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3" fontId="8" fillId="6" borderId="11" xfId="0" applyNumberFormat="1" applyFont="1" applyFill="1" applyBorder="1" applyAlignment="1">
      <alignment vertical="center" wrapText="1"/>
    </xf>
    <xf numFmtId="4" fontId="8" fillId="6" borderId="11" xfId="0" applyNumberFormat="1" applyFont="1" applyFill="1" applyBorder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right" vertical="center" wrapText="1"/>
    </xf>
    <xf numFmtId="0" fontId="12" fillId="4" borderId="20" xfId="0" applyFont="1" applyFill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31" fillId="0" borderId="0" xfId="0" applyFont="1"/>
    <xf numFmtId="164" fontId="31" fillId="0" borderId="0" xfId="0" applyNumberFormat="1" applyFont="1"/>
    <xf numFmtId="0" fontId="7" fillId="4" borderId="3" xfId="0" applyFont="1" applyFill="1" applyBorder="1" applyAlignment="1">
      <alignment horizont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4" fontId="8" fillId="8" borderId="11" xfId="0" applyNumberFormat="1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VR&#352;ENJE%20-%202023.%20II%20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FOND"/>
      <sheetName val="RAČUN PRIHODA I RASHODA"/>
      <sheetName val="Rashodi -funkcijska"/>
      <sheetName val="POSEBNI_DIO_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7"/>
  <sheetViews>
    <sheetView workbookViewId="0">
      <selection activeCell="B7" sqref="B7:L31"/>
    </sheetView>
  </sheetViews>
  <sheetFormatPr defaultRowHeight="15" x14ac:dyDescent="0.25"/>
  <cols>
    <col min="6" max="6" width="23.85546875" customWidth="1"/>
    <col min="7" max="7" width="29.140625" customWidth="1"/>
    <col min="8" max="8" width="23" customWidth="1"/>
    <col min="9" max="9" width="25.28515625" hidden="1" customWidth="1"/>
    <col min="10" max="10" width="30.140625" customWidth="1"/>
    <col min="11" max="11" width="12.7109375" customWidth="1"/>
    <col min="12" max="12" width="12.42578125" customWidth="1"/>
  </cols>
  <sheetData>
    <row r="1" spans="2:12" ht="42" customHeight="1" x14ac:dyDescent="0.25">
      <c r="B1" s="118" t="s">
        <v>100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2" ht="18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12"/>
    </row>
    <row r="3" spans="2:12" ht="15.75" customHeight="1" x14ac:dyDescent="0.25">
      <c r="B3" s="118" t="s">
        <v>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2:12" ht="36" customHeight="1" x14ac:dyDescent="0.25">
      <c r="B4" s="109"/>
      <c r="C4" s="109"/>
      <c r="D4" s="109"/>
      <c r="E4" s="7"/>
      <c r="F4" s="7"/>
      <c r="G4" s="7"/>
      <c r="H4" s="7"/>
      <c r="I4" s="7"/>
      <c r="J4" s="13"/>
      <c r="K4" s="13"/>
      <c r="L4" s="12"/>
    </row>
    <row r="5" spans="2:12" ht="18" customHeight="1" x14ac:dyDescent="0.25">
      <c r="B5" s="118" t="s">
        <v>111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2:12" ht="18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12"/>
    </row>
    <row r="7" spans="2:12" ht="15.75" x14ac:dyDescent="0.25">
      <c r="B7" s="127" t="s">
        <v>112</v>
      </c>
      <c r="C7" s="127"/>
      <c r="D7" s="127"/>
      <c r="E7" s="127"/>
      <c r="F7" s="127"/>
      <c r="G7" s="14"/>
      <c r="H7" s="14"/>
      <c r="I7" s="14"/>
      <c r="J7" s="14"/>
      <c r="K7" s="15"/>
      <c r="L7" s="12"/>
    </row>
    <row r="8" spans="2:12" ht="44.25" customHeight="1" x14ac:dyDescent="0.25">
      <c r="B8" s="110"/>
      <c r="C8" s="111"/>
      <c r="D8" s="111"/>
      <c r="E8" s="111"/>
      <c r="F8" s="112"/>
      <c r="G8" s="16" t="s">
        <v>97</v>
      </c>
      <c r="H8" s="17" t="s">
        <v>129</v>
      </c>
      <c r="I8" s="17" t="s">
        <v>28</v>
      </c>
      <c r="J8" s="16" t="s">
        <v>99</v>
      </c>
      <c r="K8" s="17" t="s">
        <v>10</v>
      </c>
      <c r="L8" s="17" t="s">
        <v>10</v>
      </c>
    </row>
    <row r="9" spans="2:12" s="4" customFormat="1" ht="15.75" x14ac:dyDescent="0.25">
      <c r="B9" s="113">
        <v>1</v>
      </c>
      <c r="C9" s="113"/>
      <c r="D9" s="113"/>
      <c r="E9" s="113"/>
      <c r="F9" s="110"/>
      <c r="G9" s="16">
        <v>2</v>
      </c>
      <c r="H9" s="17">
        <v>3</v>
      </c>
      <c r="I9" s="17">
        <v>4</v>
      </c>
      <c r="J9" s="17">
        <v>4</v>
      </c>
      <c r="K9" s="17" t="s">
        <v>95</v>
      </c>
      <c r="L9" s="17" t="s">
        <v>96</v>
      </c>
    </row>
    <row r="10" spans="2:12" ht="15.75" x14ac:dyDescent="0.25">
      <c r="B10" s="124" t="s">
        <v>0</v>
      </c>
      <c r="C10" s="125"/>
      <c r="D10" s="125"/>
      <c r="E10" s="125"/>
      <c r="F10" s="126"/>
      <c r="G10" s="51">
        <f>G11+G12</f>
        <v>2095430.83</v>
      </c>
      <c r="H10" s="51">
        <f>H11+H12</f>
        <v>2613043.73</v>
      </c>
      <c r="I10" s="51">
        <f>I11+I12</f>
        <v>0</v>
      </c>
      <c r="J10" s="51">
        <f>J11+J12</f>
        <v>2559273.09</v>
      </c>
      <c r="K10" s="58">
        <f>J10/G10*100</f>
        <v>122.13588983035054</v>
      </c>
      <c r="L10" s="58">
        <f>J10/H10*100</f>
        <v>97.94222196197228</v>
      </c>
    </row>
    <row r="11" spans="2:12" ht="15.75" x14ac:dyDescent="0.25">
      <c r="B11" s="102" t="s">
        <v>30</v>
      </c>
      <c r="C11" s="114"/>
      <c r="D11" s="114"/>
      <c r="E11" s="114"/>
      <c r="F11" s="122"/>
      <c r="G11" s="20">
        <v>2095430.83</v>
      </c>
      <c r="H11" s="20">
        <v>2613043.73</v>
      </c>
      <c r="I11" s="20"/>
      <c r="J11" s="20">
        <v>2559273.09</v>
      </c>
      <c r="K11" s="44">
        <f t="shared" ref="K11:K16" si="0">J11/G11*100</f>
        <v>122.13588983035054</v>
      </c>
      <c r="L11" s="44">
        <f t="shared" ref="L11:L16" si="1">J11/H11*100</f>
        <v>97.94222196197228</v>
      </c>
    </row>
    <row r="12" spans="2:12" ht="15.75" x14ac:dyDescent="0.25">
      <c r="B12" s="128" t="s">
        <v>35</v>
      </c>
      <c r="C12" s="122"/>
      <c r="D12" s="122"/>
      <c r="E12" s="122"/>
      <c r="F12" s="122"/>
      <c r="G12" s="20"/>
      <c r="H12" s="20"/>
      <c r="I12" s="20"/>
      <c r="J12" s="20"/>
      <c r="K12" s="44"/>
      <c r="L12" s="44"/>
    </row>
    <row r="13" spans="2:12" ht="15.75" x14ac:dyDescent="0.25">
      <c r="B13" s="59" t="s">
        <v>1</v>
      </c>
      <c r="C13" s="60"/>
      <c r="D13" s="60"/>
      <c r="E13" s="60"/>
      <c r="F13" s="60"/>
      <c r="G13" s="51">
        <f>G14+G15</f>
        <v>2136079.5</v>
      </c>
      <c r="H13" s="51">
        <f>H14+H15</f>
        <v>2602710.4500000002</v>
      </c>
      <c r="I13" s="51">
        <f>I14+I15</f>
        <v>0</v>
      </c>
      <c r="J13" s="51">
        <f>J14+J15</f>
        <v>2563873.0700000003</v>
      </c>
      <c r="K13" s="58">
        <f t="shared" si="0"/>
        <v>120.02704346912184</v>
      </c>
      <c r="L13" s="58">
        <f t="shared" si="1"/>
        <v>98.507810194560832</v>
      </c>
    </row>
    <row r="14" spans="2:12" ht="15.75" x14ac:dyDescent="0.25">
      <c r="B14" s="120" t="s">
        <v>31</v>
      </c>
      <c r="C14" s="114"/>
      <c r="D14" s="114"/>
      <c r="E14" s="114"/>
      <c r="F14" s="114"/>
      <c r="G14" s="20">
        <v>2048762.33</v>
      </c>
      <c r="H14" s="20">
        <v>2576997.71</v>
      </c>
      <c r="I14" s="20"/>
      <c r="J14" s="20">
        <v>2538829.9300000002</v>
      </c>
      <c r="K14" s="44">
        <f t="shared" si="0"/>
        <v>123.92017818875067</v>
      </c>
      <c r="L14" s="44">
        <f t="shared" si="1"/>
        <v>98.518905164258001</v>
      </c>
    </row>
    <row r="15" spans="2:12" ht="15.75" x14ac:dyDescent="0.25">
      <c r="B15" s="121" t="s">
        <v>32</v>
      </c>
      <c r="C15" s="122"/>
      <c r="D15" s="122"/>
      <c r="E15" s="122"/>
      <c r="F15" s="122"/>
      <c r="G15" s="21">
        <v>87317.17</v>
      </c>
      <c r="H15" s="21">
        <v>25712.74</v>
      </c>
      <c r="I15" s="21"/>
      <c r="J15" s="21">
        <v>25043.14</v>
      </c>
      <c r="K15" s="44">
        <f t="shared" si="0"/>
        <v>28.680659256363899</v>
      </c>
      <c r="L15" s="44">
        <f t="shared" si="1"/>
        <v>97.395843461256931</v>
      </c>
    </row>
    <row r="16" spans="2:12" ht="15.75" x14ac:dyDescent="0.25">
      <c r="B16" s="106" t="s">
        <v>109</v>
      </c>
      <c r="C16" s="107"/>
      <c r="D16" s="107"/>
      <c r="E16" s="107"/>
      <c r="F16" s="107"/>
      <c r="G16" s="18">
        <f>G10-G13</f>
        <v>-40648.669999999925</v>
      </c>
      <c r="H16" s="18">
        <f t="shared" ref="H16:J16" si="2">H10-H13</f>
        <v>10333.279999999795</v>
      </c>
      <c r="I16" s="18">
        <f t="shared" si="2"/>
        <v>0</v>
      </c>
      <c r="J16" s="18">
        <f t="shared" si="2"/>
        <v>-4599.980000000447</v>
      </c>
      <c r="K16" s="19">
        <f t="shared" si="0"/>
        <v>11.316434215437935</v>
      </c>
      <c r="L16" s="19">
        <f t="shared" si="1"/>
        <v>-44.516165244729052</v>
      </c>
    </row>
    <row r="17" spans="1:43" ht="15.75" x14ac:dyDescent="0.25">
      <c r="B17" s="7"/>
      <c r="C17" s="22"/>
      <c r="D17" s="22"/>
      <c r="E17" s="22"/>
      <c r="F17" s="22"/>
      <c r="G17" s="22"/>
      <c r="H17" s="22"/>
      <c r="I17" s="23"/>
      <c r="J17" s="23"/>
      <c r="K17" s="23"/>
      <c r="L17" s="23"/>
    </row>
    <row r="18" spans="1:43" ht="18" customHeight="1" x14ac:dyDescent="0.25">
      <c r="B18" s="127" t="s">
        <v>113</v>
      </c>
      <c r="C18" s="127"/>
      <c r="D18" s="127"/>
      <c r="E18" s="127"/>
      <c r="F18" s="127"/>
      <c r="G18" s="22"/>
      <c r="H18" s="22"/>
      <c r="I18" s="23"/>
      <c r="J18" s="23"/>
      <c r="K18" s="23"/>
      <c r="L18" s="23"/>
    </row>
    <row r="19" spans="1:43" ht="45" customHeight="1" x14ac:dyDescent="0.25">
      <c r="B19" s="110"/>
      <c r="C19" s="111"/>
      <c r="D19" s="111"/>
      <c r="E19" s="111"/>
      <c r="F19" s="112"/>
      <c r="G19" s="16" t="s">
        <v>97</v>
      </c>
      <c r="H19" s="17" t="s">
        <v>129</v>
      </c>
      <c r="I19" s="17" t="s">
        <v>28</v>
      </c>
      <c r="J19" s="16" t="s">
        <v>99</v>
      </c>
      <c r="K19" s="17" t="s">
        <v>10</v>
      </c>
      <c r="L19" s="17" t="s">
        <v>10</v>
      </c>
    </row>
    <row r="20" spans="1:43" s="4" customFormat="1" ht="15.75" x14ac:dyDescent="0.25">
      <c r="B20" s="113">
        <v>1</v>
      </c>
      <c r="C20" s="113"/>
      <c r="D20" s="113"/>
      <c r="E20" s="113"/>
      <c r="F20" s="110"/>
      <c r="G20" s="16">
        <v>2</v>
      </c>
      <c r="H20" s="17">
        <v>3</v>
      </c>
      <c r="I20" s="17">
        <v>4</v>
      </c>
      <c r="J20" s="17">
        <v>4</v>
      </c>
      <c r="K20" s="17" t="s">
        <v>95</v>
      </c>
      <c r="L20" s="17" t="s">
        <v>96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4"/>
      <c r="B21" s="102" t="s">
        <v>33</v>
      </c>
      <c r="C21" s="103"/>
      <c r="D21" s="103"/>
      <c r="E21" s="103"/>
      <c r="F21" s="104"/>
      <c r="G21" s="21"/>
      <c r="H21" s="21"/>
      <c r="I21" s="21"/>
      <c r="J21" s="21"/>
      <c r="K21" s="24"/>
      <c r="L21" s="24"/>
    </row>
    <row r="22" spans="1:43" ht="15.75" x14ac:dyDescent="0.25">
      <c r="A22" s="4"/>
      <c r="B22" s="102" t="s">
        <v>34</v>
      </c>
      <c r="C22" s="114"/>
      <c r="D22" s="114"/>
      <c r="E22" s="114"/>
      <c r="F22" s="114"/>
      <c r="G22" s="21"/>
      <c r="H22" s="21"/>
      <c r="I22" s="21"/>
      <c r="J22" s="21"/>
      <c r="K22" s="24"/>
      <c r="L22" s="24"/>
    </row>
    <row r="23" spans="1:43" s="6" customFormat="1" ht="15" customHeight="1" x14ac:dyDescent="0.25">
      <c r="A23" s="4"/>
      <c r="B23" s="115" t="s">
        <v>110</v>
      </c>
      <c r="C23" s="116"/>
      <c r="D23" s="116"/>
      <c r="E23" s="116"/>
      <c r="F23" s="117"/>
      <c r="G23" s="18"/>
      <c r="H23" s="18"/>
      <c r="I23" s="18"/>
      <c r="J23" s="18"/>
      <c r="K23" s="19"/>
      <c r="L23" s="19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6" customFormat="1" ht="15" customHeight="1" x14ac:dyDescent="0.25">
      <c r="A24" s="4"/>
      <c r="B24" s="9"/>
      <c r="C24" s="10"/>
      <c r="D24" s="10"/>
      <c r="E24" s="10"/>
      <c r="F24" s="10"/>
      <c r="G24" s="11"/>
      <c r="H24" s="11"/>
      <c r="I24" s="11"/>
      <c r="J24" s="11"/>
      <c r="K24" s="11"/>
      <c r="L24" s="1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6" customFormat="1" ht="15" customHeight="1" x14ac:dyDescent="0.25">
      <c r="A25" s="4"/>
      <c r="B25" s="108" t="s">
        <v>114</v>
      </c>
      <c r="C25" s="108"/>
      <c r="D25" s="108"/>
      <c r="E25" s="108"/>
      <c r="F25" s="108"/>
      <c r="G25" s="11"/>
      <c r="H25" s="11"/>
      <c r="I25" s="11"/>
      <c r="J25" s="11"/>
      <c r="K25" s="11"/>
      <c r="L25" s="1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6" customFormat="1" ht="43.5" customHeight="1" x14ac:dyDescent="0.25">
      <c r="A26" s="4"/>
      <c r="B26" s="110"/>
      <c r="C26" s="111"/>
      <c r="D26" s="111"/>
      <c r="E26" s="111"/>
      <c r="F26" s="112"/>
      <c r="G26" s="16" t="s">
        <v>97</v>
      </c>
      <c r="H26" s="17" t="s">
        <v>129</v>
      </c>
      <c r="I26" s="17" t="s">
        <v>28</v>
      </c>
      <c r="J26" s="16" t="s">
        <v>99</v>
      </c>
      <c r="K26" s="17" t="s">
        <v>10</v>
      </c>
      <c r="L26" s="17" t="s">
        <v>10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6" customFormat="1" ht="15" customHeight="1" x14ac:dyDescent="0.25">
      <c r="A27" s="4"/>
      <c r="B27" s="110">
        <v>1</v>
      </c>
      <c r="C27" s="111"/>
      <c r="D27" s="111"/>
      <c r="E27" s="111"/>
      <c r="F27" s="112"/>
      <c r="G27" s="16">
        <v>2</v>
      </c>
      <c r="H27" s="17">
        <v>3</v>
      </c>
      <c r="I27" s="17">
        <v>4</v>
      </c>
      <c r="J27" s="17">
        <v>4</v>
      </c>
      <c r="K27" s="17" t="s">
        <v>95</v>
      </c>
      <c r="L27" s="17" t="s">
        <v>96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6" customFormat="1" ht="30.75" customHeight="1" x14ac:dyDescent="0.25">
      <c r="A28" s="4"/>
      <c r="B28" s="102" t="s">
        <v>115</v>
      </c>
      <c r="C28" s="103"/>
      <c r="D28" s="103"/>
      <c r="E28" s="103"/>
      <c r="F28" s="104"/>
      <c r="G28" s="21">
        <v>30315.41</v>
      </c>
      <c r="H28" s="21">
        <v>-10333.280000000001</v>
      </c>
      <c r="I28" s="21"/>
      <c r="J28" s="21">
        <v>-10333.26</v>
      </c>
      <c r="K28" s="24">
        <f>J28/G28*100</f>
        <v>-34.085832914679365</v>
      </c>
      <c r="L28" s="24">
        <f>J28/H28*100</f>
        <v>99.999806450613931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6" customFormat="1" ht="32.25" customHeight="1" x14ac:dyDescent="0.25">
      <c r="A29" s="4"/>
      <c r="B29" s="102" t="s">
        <v>116</v>
      </c>
      <c r="C29" s="103"/>
      <c r="D29" s="103"/>
      <c r="E29" s="103"/>
      <c r="F29" s="104"/>
      <c r="G29" s="21"/>
      <c r="H29" s="21"/>
      <c r="I29" s="21"/>
      <c r="J29" s="21"/>
      <c r="K29" s="24"/>
      <c r="L29" s="24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6" customFormat="1" ht="31.5" customHeight="1" x14ac:dyDescent="0.25">
      <c r="A30" s="4"/>
      <c r="B30" s="102" t="s">
        <v>117</v>
      </c>
      <c r="C30" s="103"/>
      <c r="D30" s="103"/>
      <c r="E30" s="103"/>
      <c r="F30" s="104"/>
      <c r="G30" s="21"/>
      <c r="H30" s="21"/>
      <c r="I30" s="21"/>
      <c r="J30" s="21"/>
      <c r="K30" s="24"/>
      <c r="L30" s="24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6" customFormat="1" ht="15" customHeight="1" x14ac:dyDescent="0.25">
      <c r="A31" s="4"/>
      <c r="B31" s="115" t="s">
        <v>118</v>
      </c>
      <c r="C31" s="116"/>
      <c r="D31" s="116"/>
      <c r="E31" s="116"/>
      <c r="F31" s="117"/>
      <c r="G31" s="18">
        <f>G16+G28</f>
        <v>-10333.259999999926</v>
      </c>
      <c r="H31" s="18">
        <f>H16+H28</f>
        <v>-2.0554580260068178E-10</v>
      </c>
      <c r="I31" s="18">
        <f t="shared" ref="I31:J31" si="3">I16+I28</f>
        <v>0</v>
      </c>
      <c r="J31" s="18">
        <f t="shared" si="3"/>
        <v>-14933.240000000447</v>
      </c>
      <c r="K31" s="19">
        <f>J31/G31*100</f>
        <v>144.51625140566051</v>
      </c>
      <c r="L31" s="19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6" customFormat="1" ht="15" customHeight="1" x14ac:dyDescent="0.25">
      <c r="A32" s="4"/>
      <c r="B32" s="61"/>
      <c r="C32" s="10"/>
      <c r="D32" s="10"/>
      <c r="E32" s="10"/>
      <c r="F32" s="10"/>
      <c r="G32" s="11"/>
      <c r="H32" s="11"/>
      <c r="I32" s="11"/>
      <c r="J32" s="11"/>
      <c r="K32" s="11"/>
      <c r="L32" s="1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6" customFormat="1" ht="15" customHeight="1" x14ac:dyDescent="0.25">
      <c r="A33" s="4"/>
      <c r="B33" s="61"/>
      <c r="C33" s="10"/>
      <c r="D33" s="10"/>
      <c r="E33" s="10"/>
      <c r="F33" s="10"/>
      <c r="G33" s="11"/>
      <c r="H33" s="11"/>
      <c r="I33" s="11"/>
      <c r="J33" s="11"/>
      <c r="K33" s="11"/>
      <c r="L33" s="12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6" customFormat="1" ht="15" customHeight="1" x14ac:dyDescent="0.25">
      <c r="A34" s="4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6" customFormat="1" ht="15" customHeight="1" x14ac:dyDescent="0.25">
      <c r="A35" s="4"/>
      <c r="B35" s="9"/>
      <c r="C35" s="10"/>
      <c r="D35" s="10"/>
      <c r="E35" s="10"/>
      <c r="F35" s="10"/>
      <c r="G35" s="11"/>
      <c r="H35" s="11"/>
      <c r="I35" s="11"/>
      <c r="J35" s="11"/>
      <c r="K35" s="11"/>
      <c r="L35" s="12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6" customFormat="1" ht="15" customHeight="1" x14ac:dyDescent="0.25">
      <c r="A36" s="4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6" customFormat="1" ht="15" customHeight="1" x14ac:dyDescent="0.25">
      <c r="A37" s="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12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6" customFormat="1" ht="15" customHeight="1" x14ac:dyDescent="0.25">
      <c r="A38" s="4"/>
      <c r="B38" s="123" t="s">
        <v>101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x14ac:dyDescent="0.25"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43" ht="15.75" x14ac:dyDescent="0.25"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2"/>
    </row>
    <row r="41" spans="1:43" x14ac:dyDescent="0.25">
      <c r="B41" s="105" t="s">
        <v>102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</row>
    <row r="42" spans="1:43" ht="15" customHeight="1" x14ac:dyDescent="0.25"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</row>
    <row r="43" spans="1:43" ht="15.75" x14ac:dyDescent="0.2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43" ht="15" customHeight="1" x14ac:dyDescent="0.25"/>
    <row r="45" spans="1:43" ht="36.75" customHeight="1" x14ac:dyDescent="0.25"/>
    <row r="47" spans="1:43" ht="15" customHeight="1" x14ac:dyDescent="0.25"/>
  </sheetData>
  <mergeCells count="32">
    <mergeCell ref="B1:L1"/>
    <mergeCell ref="B3:L3"/>
    <mergeCell ref="B5:L5"/>
    <mergeCell ref="B40:F40"/>
    <mergeCell ref="G40:K40"/>
    <mergeCell ref="B14:F14"/>
    <mergeCell ref="B15:F15"/>
    <mergeCell ref="B36:L36"/>
    <mergeCell ref="B38:L39"/>
    <mergeCell ref="B9:F9"/>
    <mergeCell ref="B10:F10"/>
    <mergeCell ref="B11:F11"/>
    <mergeCell ref="B7:F7"/>
    <mergeCell ref="B8:F8"/>
    <mergeCell ref="B12:F12"/>
    <mergeCell ref="B18:F18"/>
    <mergeCell ref="B30:F30"/>
    <mergeCell ref="B41:L42"/>
    <mergeCell ref="B16:F16"/>
    <mergeCell ref="B25:F25"/>
    <mergeCell ref="B4:D4"/>
    <mergeCell ref="B19:F19"/>
    <mergeCell ref="B20:F20"/>
    <mergeCell ref="B22:F22"/>
    <mergeCell ref="B23:F23"/>
    <mergeCell ref="B21:F21"/>
    <mergeCell ref="B34:L34"/>
    <mergeCell ref="B26:F26"/>
    <mergeCell ref="B27:F27"/>
    <mergeCell ref="B28:F28"/>
    <mergeCell ref="B29:F29"/>
    <mergeCell ref="B31:F31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workbookViewId="0">
      <selection activeCell="T12" sqref="T12"/>
    </sheetView>
  </sheetViews>
  <sheetFormatPr defaultRowHeight="15" x14ac:dyDescent="0.25"/>
  <cols>
    <col min="2" max="2" width="3.5703125" customWidth="1"/>
    <col min="3" max="3" width="4.7109375" customWidth="1"/>
    <col min="4" max="4" width="4.85546875" customWidth="1"/>
    <col min="5" max="5" width="5.85546875" customWidth="1"/>
    <col min="6" max="6" width="48.28515625" customWidth="1"/>
    <col min="7" max="7" width="28.7109375" customWidth="1"/>
    <col min="8" max="8" width="23" customWidth="1"/>
    <col min="9" max="9" width="25.28515625" hidden="1" customWidth="1"/>
    <col min="10" max="10" width="29" customWidth="1"/>
    <col min="11" max="11" width="13" customWidth="1"/>
    <col min="12" max="12" width="12.85546875" customWidth="1"/>
  </cols>
  <sheetData>
    <row r="1" spans="2:12" ht="18" customHeight="1" x14ac:dyDescent="0.25">
      <c r="B1" s="1"/>
      <c r="C1" s="1"/>
      <c r="D1" s="1"/>
      <c r="E1" s="3"/>
      <c r="F1" s="1"/>
      <c r="G1" s="1"/>
      <c r="H1" s="1"/>
      <c r="I1" s="1"/>
      <c r="J1" s="1"/>
      <c r="K1" s="1"/>
    </row>
    <row r="2" spans="2:12" ht="15.75" customHeight="1" x14ac:dyDescent="0.25">
      <c r="B2" s="118" t="s">
        <v>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5.75" x14ac:dyDescent="0.25">
      <c r="B3" s="7"/>
      <c r="C3" s="7"/>
      <c r="D3" s="7"/>
      <c r="E3" s="7"/>
      <c r="F3" s="7"/>
      <c r="G3" s="7"/>
      <c r="H3" s="7"/>
      <c r="I3" s="7"/>
      <c r="J3" s="13"/>
      <c r="K3" s="13"/>
      <c r="L3" s="12"/>
    </row>
    <row r="4" spans="2:12" ht="18" customHeight="1" x14ac:dyDescent="0.25">
      <c r="B4" s="118" t="s">
        <v>36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12" ht="15.75" x14ac:dyDescent="0.25">
      <c r="B5" s="7"/>
      <c r="C5" s="7"/>
      <c r="D5" s="7"/>
      <c r="E5" s="7"/>
      <c r="F5" s="7"/>
      <c r="G5" s="7"/>
      <c r="H5" s="7"/>
      <c r="I5" s="7"/>
      <c r="J5" s="13"/>
      <c r="K5" s="13"/>
      <c r="L5" s="12"/>
    </row>
    <row r="6" spans="2:12" ht="15.75" customHeight="1" x14ac:dyDescent="0.25">
      <c r="B6" s="118" t="s">
        <v>11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2:12" ht="15.75" x14ac:dyDescent="0.25">
      <c r="B7" s="7"/>
      <c r="C7" s="7"/>
      <c r="D7" s="7"/>
      <c r="E7" s="7"/>
      <c r="F7" s="7"/>
      <c r="G7" s="7"/>
      <c r="H7" s="7"/>
      <c r="I7" s="7"/>
      <c r="J7" s="13"/>
      <c r="K7" s="13"/>
      <c r="L7" s="12"/>
    </row>
    <row r="8" spans="2:12" ht="47.25" x14ac:dyDescent="0.25">
      <c r="B8" s="129"/>
      <c r="C8" s="130"/>
      <c r="D8" s="130"/>
      <c r="E8" s="130"/>
      <c r="F8" s="131"/>
      <c r="G8" s="28" t="s">
        <v>103</v>
      </c>
      <c r="H8" s="28" t="s">
        <v>98</v>
      </c>
      <c r="I8" s="28" t="s">
        <v>28</v>
      </c>
      <c r="J8" s="28" t="s">
        <v>104</v>
      </c>
      <c r="K8" s="28" t="s">
        <v>10</v>
      </c>
      <c r="L8" s="28" t="s">
        <v>29</v>
      </c>
    </row>
    <row r="9" spans="2:12" ht="16.5" customHeight="1" x14ac:dyDescent="0.25">
      <c r="B9" s="129">
        <v>1</v>
      </c>
      <c r="C9" s="130"/>
      <c r="D9" s="130"/>
      <c r="E9" s="130"/>
      <c r="F9" s="131"/>
      <c r="G9" s="28">
        <v>2</v>
      </c>
      <c r="H9" s="28">
        <v>3</v>
      </c>
      <c r="I9" s="28">
        <v>4</v>
      </c>
      <c r="J9" s="28">
        <v>4</v>
      </c>
      <c r="K9" s="28" t="s">
        <v>95</v>
      </c>
      <c r="L9" s="28" t="s">
        <v>96</v>
      </c>
    </row>
    <row r="10" spans="2:12" ht="18" customHeight="1" x14ac:dyDescent="0.25">
      <c r="B10" s="29"/>
      <c r="C10" s="29"/>
      <c r="D10" s="29"/>
      <c r="E10" s="29"/>
      <c r="F10" s="29" t="s">
        <v>12</v>
      </c>
      <c r="G10" s="41">
        <f>G11</f>
        <v>2095430.83</v>
      </c>
      <c r="H10" s="41">
        <f t="shared" ref="H10:J10" si="0">H11</f>
        <v>2613043.73</v>
      </c>
      <c r="I10" s="41">
        <f t="shared" si="0"/>
        <v>0</v>
      </c>
      <c r="J10" s="41">
        <f t="shared" si="0"/>
        <v>2559273.09</v>
      </c>
      <c r="K10" s="42">
        <f>J10/G10*100</f>
        <v>122.13588983035054</v>
      </c>
      <c r="L10" s="42">
        <f>J10/H10*100</f>
        <v>97.94222196197228</v>
      </c>
    </row>
    <row r="11" spans="2:12" ht="18" customHeight="1" x14ac:dyDescent="0.25">
      <c r="B11" s="45">
        <v>6</v>
      </c>
      <c r="C11" s="45"/>
      <c r="D11" s="45"/>
      <c r="E11" s="45"/>
      <c r="F11" s="45" t="s">
        <v>2</v>
      </c>
      <c r="G11" s="46">
        <f>G12+G21+G24+G27+G34</f>
        <v>2095430.83</v>
      </c>
      <c r="H11" s="46">
        <f t="shared" ref="H11:J11" si="1">H12+H21+H24+H27+H34</f>
        <v>2613043.73</v>
      </c>
      <c r="I11" s="46">
        <f t="shared" si="1"/>
        <v>0</v>
      </c>
      <c r="J11" s="46">
        <f t="shared" si="1"/>
        <v>2559273.09</v>
      </c>
      <c r="K11" s="47">
        <f>J11/G11*100</f>
        <v>122.13588983035054</v>
      </c>
      <c r="L11" s="47">
        <f>J11/H11*100</f>
        <v>97.94222196197228</v>
      </c>
    </row>
    <row r="12" spans="2:12" ht="29.25" customHeight="1" x14ac:dyDescent="0.25">
      <c r="B12" s="29"/>
      <c r="C12" s="50">
        <v>63</v>
      </c>
      <c r="D12" s="50"/>
      <c r="E12" s="50"/>
      <c r="F12" s="50" t="s">
        <v>13</v>
      </c>
      <c r="G12" s="51">
        <f>G13+G16+G19</f>
        <v>134033.09</v>
      </c>
      <c r="H12" s="51">
        <v>229314.31</v>
      </c>
      <c r="I12" s="51">
        <f t="shared" ref="I12:J12" si="2">I13+I16+I19</f>
        <v>0</v>
      </c>
      <c r="J12" s="51">
        <f t="shared" si="2"/>
        <v>212547.06</v>
      </c>
      <c r="K12" s="52">
        <f t="shared" ref="K12:K36" si="3">J12/G12*100</f>
        <v>158.57804964430798</v>
      </c>
      <c r="L12" s="52">
        <f t="shared" ref="L12:L34" si="4">J12/H12*100</f>
        <v>92.688092600937111</v>
      </c>
    </row>
    <row r="13" spans="2:12" ht="29.25" customHeight="1" x14ac:dyDescent="0.25">
      <c r="B13" s="31"/>
      <c r="C13" s="31"/>
      <c r="D13" s="31">
        <v>636</v>
      </c>
      <c r="E13" s="31"/>
      <c r="F13" s="32" t="s">
        <v>37</v>
      </c>
      <c r="G13" s="38">
        <f>G14</f>
        <v>112205.1</v>
      </c>
      <c r="H13" s="38"/>
      <c r="I13" s="38">
        <f t="shared" ref="I13" si="5">I14</f>
        <v>0</v>
      </c>
      <c r="J13" s="38">
        <f>J14+J15</f>
        <v>182252.47</v>
      </c>
      <c r="K13" s="40">
        <f t="shared" si="3"/>
        <v>162.42797341653809</v>
      </c>
      <c r="L13" s="40"/>
    </row>
    <row r="14" spans="2:12" ht="29.25" customHeight="1" x14ac:dyDescent="0.25">
      <c r="B14" s="31"/>
      <c r="C14" s="31"/>
      <c r="D14" s="33"/>
      <c r="E14" s="33">
        <v>6361</v>
      </c>
      <c r="F14" s="34" t="s">
        <v>38</v>
      </c>
      <c r="G14" s="38">
        <v>112205.1</v>
      </c>
      <c r="H14" s="38"/>
      <c r="I14" s="38"/>
      <c r="J14" s="39">
        <v>162982.76999999999</v>
      </c>
      <c r="K14" s="40">
        <f t="shared" si="3"/>
        <v>145.25433335917884</v>
      </c>
      <c r="L14" s="40"/>
    </row>
    <row r="15" spans="2:12" ht="29.25" customHeight="1" x14ac:dyDescent="0.25">
      <c r="B15" s="31"/>
      <c r="C15" s="31"/>
      <c r="D15" s="33"/>
      <c r="E15" s="33">
        <v>6362</v>
      </c>
      <c r="F15" s="34" t="s">
        <v>107</v>
      </c>
      <c r="G15" s="38"/>
      <c r="H15" s="38"/>
      <c r="I15" s="38"/>
      <c r="J15" s="39">
        <v>19269.7</v>
      </c>
      <c r="K15" s="40"/>
      <c r="L15" s="40"/>
    </row>
    <row r="16" spans="2:12" ht="18" customHeight="1" x14ac:dyDescent="0.25">
      <c r="B16" s="31"/>
      <c r="C16" s="31"/>
      <c r="D16" s="31">
        <v>638</v>
      </c>
      <c r="E16" s="31"/>
      <c r="F16" s="32" t="s">
        <v>39</v>
      </c>
      <c r="G16" s="38">
        <f>G17</f>
        <v>17899.400000000001</v>
      </c>
      <c r="H16" s="38"/>
      <c r="I16" s="38">
        <f t="shared" ref="I16" si="6">I17</f>
        <v>0</v>
      </c>
      <c r="J16" s="38">
        <f>J17+J18</f>
        <v>25689.16</v>
      </c>
      <c r="K16" s="40">
        <f t="shared" si="3"/>
        <v>143.51967105042627</v>
      </c>
      <c r="L16" s="40"/>
    </row>
    <row r="17" spans="1:12" ht="15.75" x14ac:dyDescent="0.25">
      <c r="B17" s="31"/>
      <c r="C17" s="31"/>
      <c r="D17" s="33"/>
      <c r="E17" s="33">
        <v>6381</v>
      </c>
      <c r="F17" s="34" t="s">
        <v>40</v>
      </c>
      <c r="G17" s="38">
        <v>17899.400000000001</v>
      </c>
      <c r="H17" s="38"/>
      <c r="I17" s="38"/>
      <c r="J17" s="39">
        <v>30.59</v>
      </c>
      <c r="K17" s="40"/>
      <c r="L17" s="40"/>
    </row>
    <row r="18" spans="1:12" ht="31.5" x14ac:dyDescent="0.25">
      <c r="B18" s="31"/>
      <c r="C18" s="31"/>
      <c r="D18" s="33"/>
      <c r="E18" s="33">
        <v>6382</v>
      </c>
      <c r="F18" s="34" t="s">
        <v>108</v>
      </c>
      <c r="G18" s="38"/>
      <c r="H18" s="38"/>
      <c r="I18" s="38"/>
      <c r="J18" s="39">
        <v>25658.57</v>
      </c>
      <c r="K18" s="40"/>
      <c r="L18" s="40"/>
    </row>
    <row r="19" spans="1:12" ht="29.25" customHeight="1" x14ac:dyDescent="0.25">
      <c r="B19" s="31"/>
      <c r="C19" s="31"/>
      <c r="D19" s="31">
        <v>639</v>
      </c>
      <c r="E19" s="31"/>
      <c r="F19" s="32" t="s">
        <v>41</v>
      </c>
      <c r="G19" s="38">
        <f>G20</f>
        <v>3928.59</v>
      </c>
      <c r="H19" s="38"/>
      <c r="I19" s="38">
        <f t="shared" ref="I19:J19" si="7">I20</f>
        <v>0</v>
      </c>
      <c r="J19" s="38">
        <f t="shared" si="7"/>
        <v>4605.43</v>
      </c>
      <c r="K19" s="40">
        <f t="shared" si="3"/>
        <v>117.22857310129081</v>
      </c>
      <c r="L19" s="40"/>
    </row>
    <row r="20" spans="1:12" ht="29.25" customHeight="1" x14ac:dyDescent="0.25">
      <c r="B20" s="31"/>
      <c r="C20" s="31"/>
      <c r="D20" s="33"/>
      <c r="E20" s="33">
        <v>6391</v>
      </c>
      <c r="F20" s="34" t="s">
        <v>42</v>
      </c>
      <c r="G20" s="38">
        <v>3928.59</v>
      </c>
      <c r="H20" s="38"/>
      <c r="I20" s="38"/>
      <c r="J20" s="39">
        <v>4605.43</v>
      </c>
      <c r="K20" s="40">
        <f t="shared" si="3"/>
        <v>117.22857310129081</v>
      </c>
      <c r="L20" s="40"/>
    </row>
    <row r="21" spans="1:12" ht="18" customHeight="1" x14ac:dyDescent="0.25">
      <c r="B21" s="35"/>
      <c r="C21" s="49">
        <v>64</v>
      </c>
      <c r="D21" s="49"/>
      <c r="E21" s="49"/>
      <c r="F21" s="53" t="s">
        <v>43</v>
      </c>
      <c r="G21" s="51">
        <f>G22</f>
        <v>0.59</v>
      </c>
      <c r="H21" s="51">
        <v>30</v>
      </c>
      <c r="I21" s="51">
        <f t="shared" ref="I21:J22" si="8">I22</f>
        <v>0</v>
      </c>
      <c r="J21" s="51">
        <f t="shared" si="8"/>
        <v>39.049999999999997</v>
      </c>
      <c r="K21" s="52">
        <f t="shared" si="3"/>
        <v>6618.6440677966102</v>
      </c>
      <c r="L21" s="52">
        <f t="shared" si="4"/>
        <v>130.16666666666666</v>
      </c>
    </row>
    <row r="22" spans="1:12" ht="18" customHeight="1" x14ac:dyDescent="0.25">
      <c r="B22" s="31"/>
      <c r="C22" s="31"/>
      <c r="D22" s="31">
        <v>641</v>
      </c>
      <c r="E22" s="31"/>
      <c r="F22" s="32" t="s">
        <v>44</v>
      </c>
      <c r="G22" s="38">
        <f>G23</f>
        <v>0.59</v>
      </c>
      <c r="H22" s="38"/>
      <c r="I22" s="38">
        <f t="shared" si="8"/>
        <v>0</v>
      </c>
      <c r="J22" s="38">
        <f t="shared" si="8"/>
        <v>39.049999999999997</v>
      </c>
      <c r="K22" s="40">
        <f t="shared" si="3"/>
        <v>6618.6440677966102</v>
      </c>
      <c r="L22" s="40"/>
    </row>
    <row r="23" spans="1:12" ht="21.75" customHeight="1" x14ac:dyDescent="0.25">
      <c r="A23" s="36"/>
      <c r="B23" s="33"/>
      <c r="C23" s="33"/>
      <c r="D23" s="33"/>
      <c r="E23" s="33">
        <v>6413</v>
      </c>
      <c r="F23" s="34" t="s">
        <v>45</v>
      </c>
      <c r="G23" s="38">
        <v>0.59</v>
      </c>
      <c r="H23" s="38"/>
      <c r="I23" s="38"/>
      <c r="J23" s="39">
        <v>39.049999999999997</v>
      </c>
      <c r="K23" s="40">
        <f t="shared" si="3"/>
        <v>6618.6440677966102</v>
      </c>
      <c r="L23" s="40"/>
    </row>
    <row r="24" spans="1:12" ht="29.25" customHeight="1" x14ac:dyDescent="0.25">
      <c r="A24" s="36"/>
      <c r="B24" s="33"/>
      <c r="C24" s="49">
        <v>65</v>
      </c>
      <c r="D24" s="49"/>
      <c r="E24" s="49"/>
      <c r="F24" s="53" t="s">
        <v>46</v>
      </c>
      <c r="G24" s="51">
        <f>G25</f>
        <v>413027.71</v>
      </c>
      <c r="H24" s="51">
        <v>547162.81999999995</v>
      </c>
      <c r="I24" s="51">
        <f t="shared" ref="I24:J25" si="9">I25</f>
        <v>0</v>
      </c>
      <c r="J24" s="51">
        <f t="shared" si="9"/>
        <v>509187.09</v>
      </c>
      <c r="K24" s="52">
        <f t="shared" si="3"/>
        <v>123.28158079272696</v>
      </c>
      <c r="L24" s="52">
        <f t="shared" si="4"/>
        <v>93.059519285319865</v>
      </c>
    </row>
    <row r="25" spans="1:12" ht="18" customHeight="1" x14ac:dyDescent="0.25">
      <c r="A25" s="36"/>
      <c r="B25" s="33"/>
      <c r="C25" s="31"/>
      <c r="D25" s="31">
        <v>652</v>
      </c>
      <c r="E25" s="31"/>
      <c r="F25" s="32" t="s">
        <v>47</v>
      </c>
      <c r="G25" s="38">
        <f>G26</f>
        <v>413027.71</v>
      </c>
      <c r="H25" s="38"/>
      <c r="I25" s="38">
        <f t="shared" si="9"/>
        <v>0</v>
      </c>
      <c r="J25" s="38">
        <f t="shared" si="9"/>
        <v>509187.09</v>
      </c>
      <c r="K25" s="40">
        <f t="shared" si="3"/>
        <v>123.28158079272696</v>
      </c>
      <c r="L25" s="40"/>
    </row>
    <row r="26" spans="1:12" ht="18" customHeight="1" x14ac:dyDescent="0.25">
      <c r="A26" s="36"/>
      <c r="B26" s="33"/>
      <c r="C26" s="31"/>
      <c r="D26" s="33"/>
      <c r="E26" s="33">
        <v>6526</v>
      </c>
      <c r="F26" s="34" t="s">
        <v>48</v>
      </c>
      <c r="G26" s="38">
        <v>413027.71</v>
      </c>
      <c r="H26" s="38"/>
      <c r="I26" s="38"/>
      <c r="J26" s="39">
        <v>509187.09</v>
      </c>
      <c r="K26" s="40">
        <f t="shared" si="3"/>
        <v>123.28158079272696</v>
      </c>
      <c r="L26" s="40"/>
    </row>
    <row r="27" spans="1:12" ht="29.25" customHeight="1" x14ac:dyDescent="0.25">
      <c r="B27" s="35"/>
      <c r="C27" s="49">
        <v>66</v>
      </c>
      <c r="D27" s="49"/>
      <c r="E27" s="49"/>
      <c r="F27" s="50" t="s">
        <v>14</v>
      </c>
      <c r="G27" s="51">
        <f>G28+G31</f>
        <v>27751.89</v>
      </c>
      <c r="H27" s="51">
        <v>27493.63</v>
      </c>
      <c r="I27" s="51">
        <f t="shared" ref="I27:J27" si="10">I28+I31</f>
        <v>0</v>
      </c>
      <c r="J27" s="51">
        <f t="shared" si="10"/>
        <v>28456.92</v>
      </c>
      <c r="K27" s="52">
        <f t="shared" si="3"/>
        <v>102.54047562166035</v>
      </c>
      <c r="L27" s="52">
        <f t="shared" si="4"/>
        <v>103.50368430796514</v>
      </c>
    </row>
    <row r="28" spans="1:12" ht="29.25" customHeight="1" x14ac:dyDescent="0.25">
      <c r="B28" s="31"/>
      <c r="C28" s="35"/>
      <c r="D28" s="31">
        <v>661</v>
      </c>
      <c r="E28" s="33"/>
      <c r="F28" s="30" t="s">
        <v>15</v>
      </c>
      <c r="G28" s="38">
        <f>G29+G30</f>
        <v>17746.079999999998</v>
      </c>
      <c r="H28" s="38"/>
      <c r="I28" s="38">
        <f t="shared" ref="I28:J28" si="11">I29+I30</f>
        <v>0</v>
      </c>
      <c r="J28" s="38">
        <f t="shared" si="11"/>
        <v>21261.919999999998</v>
      </c>
      <c r="K28" s="40">
        <f t="shared" si="3"/>
        <v>119.81192466167177</v>
      </c>
      <c r="L28" s="40"/>
    </row>
    <row r="29" spans="1:12" ht="18" customHeight="1" x14ac:dyDescent="0.25">
      <c r="B29" s="31"/>
      <c r="C29" s="35"/>
      <c r="D29" s="33"/>
      <c r="E29" s="33">
        <v>6614</v>
      </c>
      <c r="F29" s="37" t="s">
        <v>16</v>
      </c>
      <c r="G29" s="38">
        <v>16432.12</v>
      </c>
      <c r="H29" s="38"/>
      <c r="I29" s="38"/>
      <c r="J29" s="39">
        <v>20316.669999999998</v>
      </c>
      <c r="K29" s="40">
        <f t="shared" si="3"/>
        <v>123.63998072068607</v>
      </c>
      <c r="L29" s="40"/>
    </row>
    <row r="30" spans="1:12" ht="18" customHeight="1" x14ac:dyDescent="0.25">
      <c r="B30" s="31"/>
      <c r="C30" s="31"/>
      <c r="D30" s="33"/>
      <c r="E30" s="33">
        <v>6615</v>
      </c>
      <c r="F30" s="37" t="s">
        <v>49</v>
      </c>
      <c r="G30" s="38">
        <v>1313.96</v>
      </c>
      <c r="H30" s="38"/>
      <c r="I30" s="38"/>
      <c r="J30" s="39">
        <v>945.25</v>
      </c>
      <c r="K30" s="40">
        <f t="shared" si="3"/>
        <v>71.939024018996008</v>
      </c>
      <c r="L30" s="40"/>
    </row>
    <row r="31" spans="1:12" ht="29.25" customHeight="1" x14ac:dyDescent="0.25">
      <c r="B31" s="31"/>
      <c r="C31" s="31"/>
      <c r="D31" s="31">
        <v>663</v>
      </c>
      <c r="E31" s="33"/>
      <c r="F31" s="30" t="s">
        <v>50</v>
      </c>
      <c r="G31" s="38">
        <f>G32+G33</f>
        <v>10005.81</v>
      </c>
      <c r="H31" s="38"/>
      <c r="I31" s="38">
        <f t="shared" ref="I31:J31" si="12">I32</f>
        <v>0</v>
      </c>
      <c r="J31" s="38">
        <f t="shared" si="12"/>
        <v>7195</v>
      </c>
      <c r="K31" s="40">
        <f t="shared" si="3"/>
        <v>71.908221323411098</v>
      </c>
      <c r="L31" s="40"/>
    </row>
    <row r="32" spans="1:12" ht="18" customHeight="1" x14ac:dyDescent="0.25">
      <c r="B32" s="31"/>
      <c r="C32" s="31"/>
      <c r="D32" s="33"/>
      <c r="E32" s="33">
        <v>6631</v>
      </c>
      <c r="F32" s="37" t="s">
        <v>51</v>
      </c>
      <c r="G32" s="38">
        <v>5530.23</v>
      </c>
      <c r="H32" s="38"/>
      <c r="I32" s="38"/>
      <c r="J32" s="39">
        <v>7195</v>
      </c>
      <c r="K32" s="40">
        <f t="shared" si="3"/>
        <v>130.10308793666812</v>
      </c>
      <c r="L32" s="40"/>
    </row>
    <row r="33" spans="2:12" ht="18" customHeight="1" x14ac:dyDescent="0.25">
      <c r="B33" s="31"/>
      <c r="C33" s="31"/>
      <c r="D33" s="33"/>
      <c r="E33" s="33">
        <v>6632</v>
      </c>
      <c r="F33" s="37" t="s">
        <v>106</v>
      </c>
      <c r="G33" s="38">
        <v>4475.58</v>
      </c>
      <c r="H33" s="38"/>
      <c r="I33" s="38"/>
      <c r="J33" s="39"/>
      <c r="K33" s="40"/>
      <c r="L33" s="40"/>
    </row>
    <row r="34" spans="2:12" ht="29.25" customHeight="1" x14ac:dyDescent="0.25">
      <c r="B34" s="31"/>
      <c r="C34" s="49">
        <v>67</v>
      </c>
      <c r="D34" s="49"/>
      <c r="E34" s="49"/>
      <c r="F34" s="50" t="s">
        <v>52</v>
      </c>
      <c r="G34" s="51">
        <f>G35</f>
        <v>1520617.55</v>
      </c>
      <c r="H34" s="51">
        <v>1809042.97</v>
      </c>
      <c r="I34" s="51">
        <f t="shared" ref="I34:J34" si="13">I35</f>
        <v>0</v>
      </c>
      <c r="J34" s="51">
        <f t="shared" si="13"/>
        <v>1809042.97</v>
      </c>
      <c r="K34" s="52">
        <f t="shared" si="3"/>
        <v>118.96765034705801</v>
      </c>
      <c r="L34" s="52">
        <f t="shared" si="4"/>
        <v>100</v>
      </c>
    </row>
    <row r="35" spans="2:12" ht="29.25" customHeight="1" x14ac:dyDescent="0.25">
      <c r="B35" s="31"/>
      <c r="C35" s="31"/>
      <c r="D35" s="31">
        <v>671</v>
      </c>
      <c r="E35" s="31"/>
      <c r="F35" s="30" t="s">
        <v>53</v>
      </c>
      <c r="G35" s="38">
        <f>G36+G37</f>
        <v>1520617.55</v>
      </c>
      <c r="H35" s="38"/>
      <c r="I35" s="38">
        <f t="shared" ref="I35:J35" si="14">I36+I37</f>
        <v>0</v>
      </c>
      <c r="J35" s="38">
        <f t="shared" si="14"/>
        <v>1809042.97</v>
      </c>
      <c r="K35" s="40">
        <f t="shared" si="3"/>
        <v>118.96765034705801</v>
      </c>
      <c r="L35" s="40"/>
    </row>
    <row r="36" spans="2:12" ht="29.25" customHeight="1" x14ac:dyDescent="0.25">
      <c r="B36" s="31"/>
      <c r="C36" s="31"/>
      <c r="D36" s="31"/>
      <c r="E36" s="33">
        <v>6711</v>
      </c>
      <c r="F36" s="37" t="s">
        <v>54</v>
      </c>
      <c r="G36" s="38">
        <v>1498983.73</v>
      </c>
      <c r="H36" s="38"/>
      <c r="I36" s="38"/>
      <c r="J36" s="38">
        <v>1809042.97</v>
      </c>
      <c r="K36" s="40">
        <f t="shared" si="3"/>
        <v>120.68463011269641</v>
      </c>
      <c r="L36" s="40"/>
    </row>
    <row r="37" spans="2:12" ht="29.25" customHeight="1" x14ac:dyDescent="0.25">
      <c r="B37" s="31"/>
      <c r="C37" s="31"/>
      <c r="D37" s="33"/>
      <c r="E37" s="33">
        <v>6712</v>
      </c>
      <c r="F37" s="37" t="s">
        <v>105</v>
      </c>
      <c r="G37" s="38">
        <v>21633.82</v>
      </c>
      <c r="H37" s="38"/>
      <c r="I37" s="38"/>
      <c r="J37" s="39"/>
      <c r="K37" s="40"/>
      <c r="L37" s="40"/>
    </row>
    <row r="38" spans="2:12" ht="15.75" customHeight="1" x14ac:dyDescent="0.25"/>
    <row r="39" spans="2:12" ht="15.75" customHeight="1" x14ac:dyDescent="0.25">
      <c r="E39" s="132" t="s">
        <v>126</v>
      </c>
      <c r="F39" s="132"/>
      <c r="G39" s="132"/>
      <c r="H39" s="132"/>
      <c r="I39" s="132"/>
      <c r="J39" s="132"/>
      <c r="K39" s="132"/>
      <c r="L39" s="132"/>
    </row>
    <row r="40" spans="2:12" ht="41.25" customHeight="1" x14ac:dyDescent="0.25">
      <c r="B40" s="138" t="s">
        <v>132</v>
      </c>
      <c r="C40" s="138"/>
      <c r="D40" s="138"/>
      <c r="E40" s="138"/>
      <c r="F40" s="85" t="s">
        <v>133</v>
      </c>
      <c r="G40" s="86" t="s">
        <v>134</v>
      </c>
      <c r="H40" s="86" t="s">
        <v>135</v>
      </c>
      <c r="I40" s="87"/>
      <c r="J40" s="86" t="s">
        <v>104</v>
      </c>
      <c r="K40" s="85" t="s">
        <v>10</v>
      </c>
      <c r="L40" s="85" t="s">
        <v>10</v>
      </c>
    </row>
    <row r="41" spans="2:12" s="88" customFormat="1" ht="15.75" customHeight="1" x14ac:dyDescent="0.25">
      <c r="B41" s="139">
        <v>1</v>
      </c>
      <c r="C41" s="139"/>
      <c r="D41" s="139"/>
      <c r="E41" s="139"/>
      <c r="F41" s="139"/>
      <c r="G41" s="84">
        <v>2</v>
      </c>
      <c r="H41" s="84">
        <v>3</v>
      </c>
      <c r="I41" s="89"/>
      <c r="J41" s="84">
        <v>4</v>
      </c>
      <c r="K41" s="84" t="s">
        <v>95</v>
      </c>
      <c r="L41" s="84" t="s">
        <v>96</v>
      </c>
    </row>
    <row r="42" spans="2:12" ht="15.75" customHeight="1" x14ac:dyDescent="0.25">
      <c r="B42" s="140">
        <v>92</v>
      </c>
      <c r="C42" s="140"/>
      <c r="D42" s="140"/>
      <c r="E42" s="140"/>
      <c r="F42" s="90" t="s">
        <v>136</v>
      </c>
      <c r="G42" s="98">
        <f>G43</f>
        <v>30315.41</v>
      </c>
      <c r="H42" s="98">
        <v>9551.85</v>
      </c>
      <c r="I42" s="98">
        <f t="shared" ref="I42:J43" si="15">I43</f>
        <v>0</v>
      </c>
      <c r="J42" s="98">
        <f t="shared" si="15"/>
        <v>9551.8700000000008</v>
      </c>
      <c r="K42" s="93">
        <f>J42/G42*100</f>
        <v>31.508298914644399</v>
      </c>
      <c r="L42" s="93">
        <f>J42/H42*100</f>
        <v>100.00020938352256</v>
      </c>
    </row>
    <row r="43" spans="2:12" ht="15.75" customHeight="1" x14ac:dyDescent="0.25">
      <c r="B43" s="141">
        <v>922</v>
      </c>
      <c r="C43" s="141"/>
      <c r="D43" s="141"/>
      <c r="E43" s="141"/>
      <c r="F43" s="91" t="s">
        <v>130</v>
      </c>
      <c r="G43" s="97">
        <f>G44</f>
        <v>30315.41</v>
      </c>
      <c r="H43" s="97"/>
      <c r="I43" s="97">
        <f t="shared" si="15"/>
        <v>0</v>
      </c>
      <c r="J43" s="97">
        <f t="shared" si="15"/>
        <v>9551.8700000000008</v>
      </c>
      <c r="K43" s="95">
        <f t="shared" ref="K43:K45" si="16">J43/G43*100</f>
        <v>31.508298914644399</v>
      </c>
      <c r="L43" s="95"/>
    </row>
    <row r="44" spans="2:12" ht="15.75" customHeight="1" x14ac:dyDescent="0.25">
      <c r="B44" s="133">
        <v>9221</v>
      </c>
      <c r="C44" s="133"/>
      <c r="D44" s="133"/>
      <c r="E44" s="133"/>
      <c r="F44" s="92" t="s">
        <v>131</v>
      </c>
      <c r="G44" s="96">
        <v>30315.41</v>
      </c>
      <c r="H44" s="96"/>
      <c r="I44" s="99"/>
      <c r="J44" s="96">
        <v>9551.8700000000008</v>
      </c>
      <c r="K44" s="94">
        <f t="shared" si="16"/>
        <v>31.508298914644399</v>
      </c>
      <c r="L44" s="94"/>
    </row>
    <row r="45" spans="2:12" s="27" customFormat="1" ht="15.75" customHeight="1" x14ac:dyDescent="0.25">
      <c r="B45" s="135" t="s">
        <v>137</v>
      </c>
      <c r="C45" s="136"/>
      <c r="D45" s="136"/>
      <c r="E45" s="136"/>
      <c r="F45" s="137"/>
      <c r="G45" s="98">
        <f>G10+G42</f>
        <v>2125746.2400000002</v>
      </c>
      <c r="H45" s="98">
        <f t="shared" ref="H45:J45" si="17">H10+H42</f>
        <v>2622595.58</v>
      </c>
      <c r="I45" s="98">
        <f t="shared" si="17"/>
        <v>0</v>
      </c>
      <c r="J45" s="98">
        <f t="shared" si="17"/>
        <v>2568824.96</v>
      </c>
      <c r="K45" s="93">
        <f t="shared" si="16"/>
        <v>120.84344366522318</v>
      </c>
      <c r="L45" s="93">
        <f t="shared" ref="L45" si="18">J45/H45*100</f>
        <v>97.949717432224148</v>
      </c>
    </row>
    <row r="46" spans="2:12" ht="15.75" customHeight="1" x14ac:dyDescent="0.25">
      <c r="B46" s="134"/>
      <c r="C46" s="134"/>
      <c r="D46" s="134"/>
      <c r="E46" s="134"/>
      <c r="F46" s="64"/>
      <c r="G46" s="64"/>
      <c r="H46" s="64"/>
      <c r="I46" s="83"/>
      <c r="J46" s="64"/>
      <c r="K46" s="64"/>
      <c r="L46" s="64"/>
    </row>
    <row r="47" spans="2:12" ht="15.75" customHeight="1" x14ac:dyDescent="0.25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2:12" ht="15.75" customHeigh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</row>
    <row r="49" spans="2:12" ht="15.75" customHeight="1" x14ac:dyDescent="0.25">
      <c r="B49" s="118" t="s">
        <v>36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</row>
    <row r="50" spans="2:12" ht="15.75" customHeight="1" x14ac:dyDescent="0.25">
      <c r="B50" s="118" t="s">
        <v>11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</row>
    <row r="51" spans="2:12" ht="12" customHeight="1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2:12" ht="42.75" customHeight="1" x14ac:dyDescent="0.25">
      <c r="B52" s="129"/>
      <c r="C52" s="130"/>
      <c r="D52" s="130"/>
      <c r="E52" s="130"/>
      <c r="F52" s="131"/>
      <c r="G52" s="28" t="s">
        <v>103</v>
      </c>
      <c r="H52" s="28" t="s">
        <v>98</v>
      </c>
      <c r="I52" s="28" t="s">
        <v>28</v>
      </c>
      <c r="J52" s="28" t="s">
        <v>104</v>
      </c>
      <c r="K52" s="28" t="s">
        <v>10</v>
      </c>
      <c r="L52" s="28" t="s">
        <v>29</v>
      </c>
    </row>
    <row r="53" spans="2:12" ht="12.75" customHeight="1" x14ac:dyDescent="0.25">
      <c r="B53" s="129">
        <v>1</v>
      </c>
      <c r="C53" s="130"/>
      <c r="D53" s="130"/>
      <c r="E53" s="130"/>
      <c r="F53" s="131"/>
      <c r="G53" s="28">
        <v>2</v>
      </c>
      <c r="H53" s="28">
        <v>3</v>
      </c>
      <c r="I53" s="28">
        <v>4</v>
      </c>
      <c r="J53" s="28">
        <v>4</v>
      </c>
      <c r="K53" s="28" t="s">
        <v>95</v>
      </c>
      <c r="L53" s="28" t="s">
        <v>96</v>
      </c>
    </row>
    <row r="54" spans="2:12" ht="18" customHeight="1" x14ac:dyDescent="0.25">
      <c r="B54" s="29"/>
      <c r="C54" s="29"/>
      <c r="D54" s="29"/>
      <c r="E54" s="29"/>
      <c r="F54" s="29" t="s">
        <v>7</v>
      </c>
      <c r="G54" s="41">
        <f>G55+G96</f>
        <v>2136079.5</v>
      </c>
      <c r="H54" s="41">
        <f>H55+H96</f>
        <v>2602710.4500000002</v>
      </c>
      <c r="I54" s="41">
        <f>I55+I96</f>
        <v>0</v>
      </c>
      <c r="J54" s="41">
        <f>J55+J96</f>
        <v>2563873.0700000003</v>
      </c>
      <c r="K54" s="42">
        <f>J54/G54*100</f>
        <v>120.02704346912184</v>
      </c>
      <c r="L54" s="42">
        <f>J54/H54*100</f>
        <v>98.507810194560832</v>
      </c>
    </row>
    <row r="55" spans="2:12" ht="18" customHeight="1" x14ac:dyDescent="0.25">
      <c r="B55" s="45">
        <v>3</v>
      </c>
      <c r="C55" s="45"/>
      <c r="D55" s="45"/>
      <c r="E55" s="45"/>
      <c r="F55" s="45" t="s">
        <v>3</v>
      </c>
      <c r="G55" s="18">
        <f>G56+G63+G92</f>
        <v>2048762.3299999998</v>
      </c>
      <c r="H55" s="18">
        <f>H56+H63+H92</f>
        <v>2576997.71</v>
      </c>
      <c r="I55" s="18">
        <f>I56+I63+I92</f>
        <v>0</v>
      </c>
      <c r="J55" s="18">
        <f>J56+J63+J92</f>
        <v>2538829.9300000002</v>
      </c>
      <c r="K55" s="48">
        <f t="shared" ref="K55:K102" si="19">J55/G55*100</f>
        <v>123.9201781887507</v>
      </c>
      <c r="L55" s="48">
        <f t="shared" ref="L55:L97" si="20">J55/H55*100</f>
        <v>98.518905164258001</v>
      </c>
    </row>
    <row r="56" spans="2:12" ht="18" customHeight="1" x14ac:dyDescent="0.25">
      <c r="B56" s="29"/>
      <c r="C56" s="50">
        <v>31</v>
      </c>
      <c r="D56" s="50"/>
      <c r="E56" s="50"/>
      <c r="F56" s="50" t="s">
        <v>4</v>
      </c>
      <c r="G56" s="51">
        <f>G57+G59+G61</f>
        <v>1625281.22</v>
      </c>
      <c r="H56" s="51">
        <v>2072845.65</v>
      </c>
      <c r="I56" s="51">
        <f t="shared" ref="I56:J56" si="21">I57+I59+I61</f>
        <v>0</v>
      </c>
      <c r="J56" s="51">
        <f t="shared" si="21"/>
        <v>2067463.2600000002</v>
      </c>
      <c r="K56" s="52">
        <f t="shared" si="19"/>
        <v>127.20649414751746</v>
      </c>
      <c r="L56" s="52">
        <f t="shared" si="20"/>
        <v>99.74033811924204</v>
      </c>
    </row>
    <row r="57" spans="2:12" ht="15.75" x14ac:dyDescent="0.25">
      <c r="B57" s="31"/>
      <c r="C57" s="31"/>
      <c r="D57" s="31">
        <v>311</v>
      </c>
      <c r="E57" s="31"/>
      <c r="F57" s="31" t="s">
        <v>17</v>
      </c>
      <c r="G57" s="38">
        <f>G58</f>
        <v>1244592.52</v>
      </c>
      <c r="H57" s="38"/>
      <c r="I57" s="38">
        <f t="shared" ref="I57:J57" si="22">I58</f>
        <v>0</v>
      </c>
      <c r="J57" s="38">
        <f t="shared" si="22"/>
        <v>1607178.26</v>
      </c>
      <c r="K57" s="40">
        <f t="shared" si="19"/>
        <v>129.13288760565587</v>
      </c>
      <c r="L57" s="40"/>
    </row>
    <row r="58" spans="2:12" s="36" customFormat="1" ht="18" customHeight="1" x14ac:dyDescent="0.25">
      <c r="B58" s="33"/>
      <c r="C58" s="33"/>
      <c r="D58" s="33"/>
      <c r="E58" s="33">
        <v>3111</v>
      </c>
      <c r="F58" s="33" t="s">
        <v>18</v>
      </c>
      <c r="G58" s="75">
        <v>1244592.52</v>
      </c>
      <c r="H58" s="75"/>
      <c r="I58" s="75"/>
      <c r="J58" s="76">
        <v>1607178.26</v>
      </c>
      <c r="K58" s="77">
        <f t="shared" si="19"/>
        <v>129.13288760565587</v>
      </c>
      <c r="L58" s="77"/>
    </row>
    <row r="59" spans="2:12" ht="18" customHeight="1" x14ac:dyDescent="0.25">
      <c r="B59" s="31"/>
      <c r="C59" s="31"/>
      <c r="D59" s="31">
        <v>312</v>
      </c>
      <c r="E59" s="31"/>
      <c r="F59" s="31" t="s">
        <v>55</v>
      </c>
      <c r="G59" s="38">
        <f>G60</f>
        <v>177174.22</v>
      </c>
      <c r="H59" s="38"/>
      <c r="I59" s="38">
        <f t="shared" ref="I59:J59" si="23">I60</f>
        <v>0</v>
      </c>
      <c r="J59" s="38">
        <f t="shared" si="23"/>
        <v>196982.61</v>
      </c>
      <c r="K59" s="40">
        <f t="shared" si="19"/>
        <v>111.18017621299532</v>
      </c>
      <c r="L59" s="40"/>
    </row>
    <row r="60" spans="2:12" s="36" customFormat="1" ht="18" customHeight="1" x14ac:dyDescent="0.25">
      <c r="B60" s="33"/>
      <c r="C60" s="33"/>
      <c r="D60" s="33"/>
      <c r="E60" s="33">
        <v>3121</v>
      </c>
      <c r="F60" s="33" t="s">
        <v>55</v>
      </c>
      <c r="G60" s="75">
        <v>177174.22</v>
      </c>
      <c r="H60" s="75"/>
      <c r="I60" s="75"/>
      <c r="J60" s="76">
        <v>196982.61</v>
      </c>
      <c r="K60" s="77">
        <f t="shared" si="19"/>
        <v>111.18017621299532</v>
      </c>
      <c r="L60" s="77"/>
    </row>
    <row r="61" spans="2:12" ht="18" customHeight="1" x14ac:dyDescent="0.25">
      <c r="B61" s="31"/>
      <c r="C61" s="31"/>
      <c r="D61" s="31">
        <v>313</v>
      </c>
      <c r="E61" s="31"/>
      <c r="F61" s="31" t="s">
        <v>56</v>
      </c>
      <c r="G61" s="38">
        <f>G62</f>
        <v>203514.48</v>
      </c>
      <c r="H61" s="38"/>
      <c r="I61" s="38">
        <f t="shared" ref="I61:J61" si="24">I62</f>
        <v>0</v>
      </c>
      <c r="J61" s="38">
        <f t="shared" si="24"/>
        <v>263302.39</v>
      </c>
      <c r="K61" s="40">
        <f t="shared" si="19"/>
        <v>129.37771798842027</v>
      </c>
      <c r="L61" s="40"/>
    </row>
    <row r="62" spans="2:12" s="36" customFormat="1" ht="18" customHeight="1" x14ac:dyDescent="0.25">
      <c r="B62" s="33"/>
      <c r="C62" s="33"/>
      <c r="D62" s="33"/>
      <c r="E62" s="33">
        <v>3132</v>
      </c>
      <c r="F62" s="33" t="s">
        <v>57</v>
      </c>
      <c r="G62" s="75">
        <v>203514.48</v>
      </c>
      <c r="H62" s="75"/>
      <c r="I62" s="75"/>
      <c r="J62" s="76">
        <v>263302.39</v>
      </c>
      <c r="K62" s="77">
        <f t="shared" si="19"/>
        <v>129.37771798842027</v>
      </c>
      <c r="L62" s="77"/>
    </row>
    <row r="63" spans="2:12" ht="18" customHeight="1" x14ac:dyDescent="0.25">
      <c r="B63" s="31"/>
      <c r="C63" s="49">
        <v>32</v>
      </c>
      <c r="D63" s="49"/>
      <c r="E63" s="49"/>
      <c r="F63" s="49" t="s">
        <v>9</v>
      </c>
      <c r="G63" s="51">
        <f>G64+G69+G76+G86</f>
        <v>419943.98</v>
      </c>
      <c r="H63" s="51">
        <v>500502.06</v>
      </c>
      <c r="I63" s="51">
        <f t="shared" ref="I63:J63" si="25">I64+I69+I76+I86</f>
        <v>0</v>
      </c>
      <c r="J63" s="51">
        <f t="shared" si="25"/>
        <v>467545.34999999992</v>
      </c>
      <c r="K63" s="52">
        <f t="shared" si="19"/>
        <v>111.33517141976887</v>
      </c>
      <c r="L63" s="52">
        <f t="shared" si="20"/>
        <v>93.415269859228928</v>
      </c>
    </row>
    <row r="64" spans="2:12" ht="18" customHeight="1" x14ac:dyDescent="0.25">
      <c r="B64" s="31"/>
      <c r="C64" s="31"/>
      <c r="D64" s="31">
        <v>321</v>
      </c>
      <c r="E64" s="31"/>
      <c r="F64" s="31" t="s">
        <v>19</v>
      </c>
      <c r="G64" s="38">
        <f>SUM(G65:G68)</f>
        <v>91361.059999999983</v>
      </c>
      <c r="H64" s="38"/>
      <c r="I64" s="38">
        <f t="shared" ref="I64:J64" si="26">SUM(I65:I68)</f>
        <v>0</v>
      </c>
      <c r="J64" s="38">
        <f t="shared" si="26"/>
        <v>118334.95999999999</v>
      </c>
      <c r="K64" s="40">
        <f t="shared" si="19"/>
        <v>129.52450420343197</v>
      </c>
      <c r="L64" s="40"/>
    </row>
    <row r="65" spans="2:12" s="36" customFormat="1" ht="18" customHeight="1" x14ac:dyDescent="0.25">
      <c r="B65" s="33"/>
      <c r="C65" s="80"/>
      <c r="D65" s="33"/>
      <c r="E65" s="33">
        <v>3211</v>
      </c>
      <c r="F65" s="34" t="s">
        <v>20</v>
      </c>
      <c r="G65" s="75">
        <v>1836.17</v>
      </c>
      <c r="H65" s="75"/>
      <c r="I65" s="75"/>
      <c r="J65" s="76">
        <v>9780.98</v>
      </c>
      <c r="K65" s="77">
        <f t="shared" si="19"/>
        <v>532.6837928949933</v>
      </c>
      <c r="L65" s="77"/>
    </row>
    <row r="66" spans="2:12" s="36" customFormat="1" ht="18" customHeight="1" x14ac:dyDescent="0.25">
      <c r="B66" s="33"/>
      <c r="C66" s="80"/>
      <c r="D66" s="33"/>
      <c r="E66" s="33">
        <v>3212</v>
      </c>
      <c r="F66" s="33" t="s">
        <v>58</v>
      </c>
      <c r="G66" s="75">
        <v>83822.399999999994</v>
      </c>
      <c r="H66" s="75"/>
      <c r="I66" s="75"/>
      <c r="J66" s="76">
        <v>99900.66</v>
      </c>
      <c r="K66" s="77">
        <f t="shared" si="19"/>
        <v>119.18134054858847</v>
      </c>
      <c r="L66" s="77"/>
    </row>
    <row r="67" spans="2:12" s="36" customFormat="1" ht="18" customHeight="1" x14ac:dyDescent="0.25">
      <c r="B67" s="33"/>
      <c r="C67" s="33"/>
      <c r="D67" s="33"/>
      <c r="E67" s="33">
        <v>3213</v>
      </c>
      <c r="F67" s="33" t="s">
        <v>59</v>
      </c>
      <c r="G67" s="75">
        <v>4606.2</v>
      </c>
      <c r="H67" s="75"/>
      <c r="I67" s="75"/>
      <c r="J67" s="76">
        <v>6762.26</v>
      </c>
      <c r="K67" s="77">
        <f t="shared" si="19"/>
        <v>146.80778081715948</v>
      </c>
      <c r="L67" s="77"/>
    </row>
    <row r="68" spans="2:12" s="36" customFormat="1" ht="18" customHeight="1" x14ac:dyDescent="0.25">
      <c r="B68" s="33"/>
      <c r="C68" s="33"/>
      <c r="D68" s="33"/>
      <c r="E68" s="33">
        <v>3214</v>
      </c>
      <c r="F68" s="33" t="s">
        <v>60</v>
      </c>
      <c r="G68" s="75">
        <v>1096.29</v>
      </c>
      <c r="H68" s="75"/>
      <c r="I68" s="75"/>
      <c r="J68" s="76">
        <v>1891.06</v>
      </c>
      <c r="K68" s="77">
        <f t="shared" si="19"/>
        <v>172.49632852621113</v>
      </c>
      <c r="L68" s="77"/>
    </row>
    <row r="69" spans="2:12" s="27" customFormat="1" ht="15.75" x14ac:dyDescent="0.25">
      <c r="B69" s="31"/>
      <c r="C69" s="31"/>
      <c r="D69" s="31">
        <v>322</v>
      </c>
      <c r="E69" s="31"/>
      <c r="F69" s="31" t="s">
        <v>61</v>
      </c>
      <c r="G69" s="38">
        <f>SUM(G70:G75)</f>
        <v>261523.09000000003</v>
      </c>
      <c r="H69" s="38"/>
      <c r="I69" s="38">
        <f t="shared" ref="I69:J69" si="27">SUM(I70:I75)</f>
        <v>0</v>
      </c>
      <c r="J69" s="38">
        <f t="shared" si="27"/>
        <v>279850.68999999994</v>
      </c>
      <c r="K69" s="40">
        <f t="shared" si="19"/>
        <v>107.00802365099003</v>
      </c>
      <c r="L69" s="40"/>
    </row>
    <row r="70" spans="2:12" s="36" customFormat="1" ht="18" customHeight="1" x14ac:dyDescent="0.25">
      <c r="B70" s="33"/>
      <c r="C70" s="33"/>
      <c r="D70" s="33"/>
      <c r="E70" s="33">
        <v>3221</v>
      </c>
      <c r="F70" s="33" t="s">
        <v>62</v>
      </c>
      <c r="G70" s="81">
        <v>26495.07</v>
      </c>
      <c r="H70" s="75"/>
      <c r="I70" s="75"/>
      <c r="J70" s="76">
        <v>33664.43</v>
      </c>
      <c r="K70" s="77">
        <f t="shared" si="19"/>
        <v>127.05922271577317</v>
      </c>
      <c r="L70" s="77"/>
    </row>
    <row r="71" spans="2:12" s="36" customFormat="1" ht="18" customHeight="1" x14ac:dyDescent="0.25">
      <c r="B71" s="33"/>
      <c r="C71" s="33"/>
      <c r="D71" s="33"/>
      <c r="E71" s="33">
        <v>3222</v>
      </c>
      <c r="F71" s="33" t="s">
        <v>63</v>
      </c>
      <c r="G71" s="75">
        <v>119411.69</v>
      </c>
      <c r="H71" s="75"/>
      <c r="I71" s="75"/>
      <c r="J71" s="76">
        <v>136077.4</v>
      </c>
      <c r="K71" s="77">
        <f t="shared" si="19"/>
        <v>113.95651464274562</v>
      </c>
      <c r="L71" s="77"/>
    </row>
    <row r="72" spans="2:12" s="36" customFormat="1" ht="18" customHeight="1" x14ac:dyDescent="0.25">
      <c r="B72" s="33"/>
      <c r="C72" s="33"/>
      <c r="D72" s="33"/>
      <c r="E72" s="33">
        <v>3223</v>
      </c>
      <c r="F72" s="33" t="s">
        <v>64</v>
      </c>
      <c r="G72" s="75">
        <v>84642.83</v>
      </c>
      <c r="H72" s="75"/>
      <c r="I72" s="75"/>
      <c r="J72" s="76">
        <v>68753.97</v>
      </c>
      <c r="K72" s="77">
        <f t="shared" si="19"/>
        <v>81.228345035249887</v>
      </c>
      <c r="L72" s="77"/>
    </row>
    <row r="73" spans="2:12" s="36" customFormat="1" ht="18" customHeight="1" x14ac:dyDescent="0.25">
      <c r="B73" s="33"/>
      <c r="C73" s="33"/>
      <c r="D73" s="33"/>
      <c r="E73" s="33">
        <v>3224</v>
      </c>
      <c r="F73" s="33" t="s">
        <v>66</v>
      </c>
      <c r="G73" s="75">
        <v>4730.1400000000003</v>
      </c>
      <c r="H73" s="75"/>
      <c r="I73" s="75"/>
      <c r="J73" s="76">
        <v>6572.29</v>
      </c>
      <c r="K73" s="77">
        <f t="shared" si="19"/>
        <v>138.94493609068653</v>
      </c>
      <c r="L73" s="77"/>
    </row>
    <row r="74" spans="2:12" s="36" customFormat="1" ht="18" customHeight="1" x14ac:dyDescent="0.25">
      <c r="B74" s="33"/>
      <c r="C74" s="33"/>
      <c r="D74" s="33"/>
      <c r="E74" s="33">
        <v>3225</v>
      </c>
      <c r="F74" s="33" t="s">
        <v>65</v>
      </c>
      <c r="G74" s="75">
        <v>22906.74</v>
      </c>
      <c r="H74" s="75"/>
      <c r="I74" s="75"/>
      <c r="J74" s="76">
        <v>31073.19</v>
      </c>
      <c r="K74" s="77">
        <f t="shared" si="19"/>
        <v>135.65086083833839</v>
      </c>
      <c r="L74" s="77"/>
    </row>
    <row r="75" spans="2:12" s="36" customFormat="1" ht="18" customHeight="1" x14ac:dyDescent="0.25">
      <c r="B75" s="33"/>
      <c r="C75" s="33"/>
      <c r="D75" s="33"/>
      <c r="E75" s="33">
        <v>3227</v>
      </c>
      <c r="F75" s="33" t="s">
        <v>67</v>
      </c>
      <c r="G75" s="75">
        <v>3336.62</v>
      </c>
      <c r="H75" s="75"/>
      <c r="I75" s="75"/>
      <c r="J75" s="76">
        <v>3709.41</v>
      </c>
      <c r="K75" s="77">
        <f t="shared" si="19"/>
        <v>111.17268373383844</v>
      </c>
      <c r="L75" s="77"/>
    </row>
    <row r="76" spans="2:12" ht="18" customHeight="1" x14ac:dyDescent="0.25">
      <c r="B76" s="31"/>
      <c r="C76" s="31"/>
      <c r="D76" s="31">
        <v>323</v>
      </c>
      <c r="E76" s="31"/>
      <c r="F76" s="31" t="s">
        <v>68</v>
      </c>
      <c r="G76" s="38">
        <f>SUM(G77:G85)</f>
        <v>54640.54</v>
      </c>
      <c r="H76" s="38"/>
      <c r="I76" s="38">
        <f t="shared" ref="I76:J76" si="28">SUM(I77:I85)</f>
        <v>0</v>
      </c>
      <c r="J76" s="38">
        <f t="shared" si="28"/>
        <v>60978.21</v>
      </c>
      <c r="K76" s="40">
        <f t="shared" si="19"/>
        <v>111.59884217835328</v>
      </c>
      <c r="L76" s="40"/>
    </row>
    <row r="77" spans="2:12" s="36" customFormat="1" ht="18" customHeight="1" x14ac:dyDescent="0.25">
      <c r="B77" s="33"/>
      <c r="C77" s="33"/>
      <c r="D77" s="33"/>
      <c r="E77" s="33">
        <v>3231</v>
      </c>
      <c r="F77" s="33" t="s">
        <v>69</v>
      </c>
      <c r="G77" s="75">
        <v>7105.16</v>
      </c>
      <c r="H77" s="75"/>
      <c r="I77" s="75"/>
      <c r="J77" s="76">
        <v>7356.78</v>
      </c>
      <c r="K77" s="77">
        <f t="shared" si="19"/>
        <v>103.54136993396348</v>
      </c>
      <c r="L77" s="77"/>
    </row>
    <row r="78" spans="2:12" s="36" customFormat="1" ht="18" customHeight="1" x14ac:dyDescent="0.25">
      <c r="B78" s="33"/>
      <c r="C78" s="33"/>
      <c r="D78" s="33"/>
      <c r="E78" s="33">
        <v>3232</v>
      </c>
      <c r="F78" s="33" t="s">
        <v>70</v>
      </c>
      <c r="G78" s="81">
        <v>12417</v>
      </c>
      <c r="H78" s="75"/>
      <c r="I78" s="75"/>
      <c r="J78" s="76">
        <v>16856.64</v>
      </c>
      <c r="K78" s="77">
        <f t="shared" si="19"/>
        <v>135.75453007972939</v>
      </c>
      <c r="L78" s="77"/>
    </row>
    <row r="79" spans="2:12" s="36" customFormat="1" ht="18" customHeight="1" x14ac:dyDescent="0.25">
      <c r="B79" s="33"/>
      <c r="C79" s="33"/>
      <c r="D79" s="33"/>
      <c r="E79" s="33">
        <v>3233</v>
      </c>
      <c r="F79" s="33" t="s">
        <v>71</v>
      </c>
      <c r="G79" s="75">
        <v>1313.13</v>
      </c>
      <c r="H79" s="75"/>
      <c r="I79" s="75"/>
      <c r="J79" s="76">
        <v>584.75</v>
      </c>
      <c r="K79" s="77">
        <f t="shared" si="19"/>
        <v>44.531006069467608</v>
      </c>
      <c r="L79" s="77"/>
    </row>
    <row r="80" spans="2:12" s="36" customFormat="1" ht="18" customHeight="1" x14ac:dyDescent="0.25">
      <c r="B80" s="33"/>
      <c r="C80" s="33"/>
      <c r="D80" s="33"/>
      <c r="E80" s="33">
        <v>3234</v>
      </c>
      <c r="F80" s="33" t="s">
        <v>72</v>
      </c>
      <c r="G80" s="75">
        <v>11883.36</v>
      </c>
      <c r="H80" s="75"/>
      <c r="I80" s="75"/>
      <c r="J80" s="76">
        <v>14380.34</v>
      </c>
      <c r="K80" s="77">
        <f t="shared" si="19"/>
        <v>121.01240726528523</v>
      </c>
      <c r="L80" s="77"/>
    </row>
    <row r="81" spans="2:12" s="36" customFormat="1" ht="18" customHeight="1" x14ac:dyDescent="0.25">
      <c r="B81" s="33"/>
      <c r="C81" s="33"/>
      <c r="D81" s="33"/>
      <c r="E81" s="33">
        <v>3235</v>
      </c>
      <c r="F81" s="33" t="s">
        <v>73</v>
      </c>
      <c r="G81" s="75">
        <v>1659.45</v>
      </c>
      <c r="H81" s="75"/>
      <c r="I81" s="75"/>
      <c r="J81" s="76">
        <v>1802.85</v>
      </c>
      <c r="K81" s="77">
        <f t="shared" si="19"/>
        <v>108.64141733706951</v>
      </c>
      <c r="L81" s="77"/>
    </row>
    <row r="82" spans="2:12" s="36" customFormat="1" ht="18" customHeight="1" x14ac:dyDescent="0.25">
      <c r="B82" s="33"/>
      <c r="C82" s="33"/>
      <c r="D82" s="33"/>
      <c r="E82" s="33">
        <v>3236</v>
      </c>
      <c r="F82" s="33" t="s">
        <v>74</v>
      </c>
      <c r="G82" s="75">
        <v>6236.87</v>
      </c>
      <c r="H82" s="75"/>
      <c r="I82" s="75"/>
      <c r="J82" s="76">
        <v>7166.26</v>
      </c>
      <c r="K82" s="77">
        <f t="shared" si="19"/>
        <v>114.9015451660849</v>
      </c>
      <c r="L82" s="77"/>
    </row>
    <row r="83" spans="2:12" s="36" customFormat="1" ht="18" customHeight="1" x14ac:dyDescent="0.25">
      <c r="B83" s="33"/>
      <c r="C83" s="33"/>
      <c r="D83" s="33"/>
      <c r="E83" s="33">
        <v>3237</v>
      </c>
      <c r="F83" s="33" t="s">
        <v>75</v>
      </c>
      <c r="G83" s="75">
        <v>5222.0600000000004</v>
      </c>
      <c r="H83" s="75"/>
      <c r="I83" s="75"/>
      <c r="J83" s="76">
        <v>3252.93</v>
      </c>
      <c r="K83" s="77">
        <f t="shared" si="19"/>
        <v>62.292083966863643</v>
      </c>
      <c r="L83" s="77"/>
    </row>
    <row r="84" spans="2:12" s="36" customFormat="1" ht="18" customHeight="1" x14ac:dyDescent="0.25">
      <c r="B84" s="33"/>
      <c r="C84" s="33"/>
      <c r="D84" s="33"/>
      <c r="E84" s="33">
        <v>3238</v>
      </c>
      <c r="F84" s="33" t="s">
        <v>76</v>
      </c>
      <c r="G84" s="75">
        <v>6844.79</v>
      </c>
      <c r="H84" s="75"/>
      <c r="I84" s="75"/>
      <c r="J84" s="76">
        <v>4441.54</v>
      </c>
      <c r="K84" s="77">
        <f t="shared" si="19"/>
        <v>64.889353800481828</v>
      </c>
      <c r="L84" s="77"/>
    </row>
    <row r="85" spans="2:12" s="36" customFormat="1" ht="18" customHeight="1" x14ac:dyDescent="0.25">
      <c r="B85" s="33"/>
      <c r="C85" s="33"/>
      <c r="D85" s="33"/>
      <c r="E85" s="33">
        <v>3239</v>
      </c>
      <c r="F85" s="33" t="s">
        <v>77</v>
      </c>
      <c r="G85" s="75">
        <v>1958.72</v>
      </c>
      <c r="H85" s="75"/>
      <c r="I85" s="75"/>
      <c r="J85" s="76">
        <v>5136.12</v>
      </c>
      <c r="K85" s="77">
        <f t="shared" si="19"/>
        <v>262.21818330338181</v>
      </c>
      <c r="L85" s="77"/>
    </row>
    <row r="86" spans="2:12" ht="18" customHeight="1" x14ac:dyDescent="0.25">
      <c r="B86" s="31"/>
      <c r="C86" s="31"/>
      <c r="D86" s="31">
        <v>329</v>
      </c>
      <c r="E86" s="31"/>
      <c r="F86" s="31" t="s">
        <v>78</v>
      </c>
      <c r="G86" s="38">
        <f>SUM(G87:G91)</f>
        <v>12419.29</v>
      </c>
      <c r="H86" s="38"/>
      <c r="I86" s="38">
        <f t="shared" ref="I86:J86" si="29">SUM(I87:I91)</f>
        <v>0</v>
      </c>
      <c r="J86" s="38">
        <f t="shared" si="29"/>
        <v>8381.49</v>
      </c>
      <c r="K86" s="40">
        <f t="shared" si="19"/>
        <v>67.487674416170321</v>
      </c>
      <c r="L86" s="40"/>
    </row>
    <row r="87" spans="2:12" s="36" customFormat="1" ht="29.25" customHeight="1" x14ac:dyDescent="0.25">
      <c r="B87" s="33"/>
      <c r="C87" s="33"/>
      <c r="D87" s="33"/>
      <c r="E87" s="33">
        <v>3291</v>
      </c>
      <c r="F87" s="34" t="s">
        <v>79</v>
      </c>
      <c r="G87" s="75">
        <v>7711.69</v>
      </c>
      <c r="H87" s="75"/>
      <c r="I87" s="75"/>
      <c r="J87" s="76">
        <v>6070.96</v>
      </c>
      <c r="K87" s="77">
        <f t="shared" si="19"/>
        <v>78.724118837764493</v>
      </c>
      <c r="L87" s="77"/>
    </row>
    <row r="88" spans="2:12" s="36" customFormat="1" ht="18" customHeight="1" x14ac:dyDescent="0.25">
      <c r="B88" s="33"/>
      <c r="C88" s="33"/>
      <c r="D88" s="33"/>
      <c r="E88" s="33">
        <v>3292</v>
      </c>
      <c r="F88" s="33" t="s">
        <v>80</v>
      </c>
      <c r="G88" s="75">
        <v>590.19000000000005</v>
      </c>
      <c r="H88" s="75"/>
      <c r="I88" s="75"/>
      <c r="J88" s="76">
        <v>619.91999999999996</v>
      </c>
      <c r="K88" s="77">
        <f t="shared" si="19"/>
        <v>105.03736084989579</v>
      </c>
      <c r="L88" s="77"/>
    </row>
    <row r="89" spans="2:12" s="36" customFormat="1" ht="18" customHeight="1" x14ac:dyDescent="0.25">
      <c r="B89" s="33"/>
      <c r="C89" s="33"/>
      <c r="D89" s="33"/>
      <c r="E89" s="33">
        <v>3293</v>
      </c>
      <c r="F89" s="33" t="s">
        <v>81</v>
      </c>
      <c r="G89" s="75">
        <v>2148.2800000000002</v>
      </c>
      <c r="H89" s="75"/>
      <c r="I89" s="75"/>
      <c r="J89" s="76">
        <v>1618.13</v>
      </c>
      <c r="K89" s="77">
        <f t="shared" si="19"/>
        <v>75.322118159643992</v>
      </c>
      <c r="L89" s="77"/>
    </row>
    <row r="90" spans="2:12" s="36" customFormat="1" ht="18" customHeight="1" x14ac:dyDescent="0.25">
      <c r="B90" s="33"/>
      <c r="C90" s="33"/>
      <c r="D90" s="33"/>
      <c r="E90" s="33">
        <v>3295</v>
      </c>
      <c r="F90" s="33" t="s">
        <v>82</v>
      </c>
      <c r="G90" s="75">
        <v>1227.69</v>
      </c>
      <c r="H90" s="75"/>
      <c r="I90" s="75"/>
      <c r="J90" s="76">
        <v>12.5</v>
      </c>
      <c r="K90" s="77">
        <f t="shared" si="19"/>
        <v>1.0181723399229448</v>
      </c>
      <c r="L90" s="77"/>
    </row>
    <row r="91" spans="2:12" s="36" customFormat="1" ht="18" customHeight="1" x14ac:dyDescent="0.25">
      <c r="B91" s="33"/>
      <c r="C91" s="33"/>
      <c r="D91" s="33"/>
      <c r="E91" s="33">
        <v>3299</v>
      </c>
      <c r="F91" s="33" t="s">
        <v>78</v>
      </c>
      <c r="G91" s="75">
        <v>741.44</v>
      </c>
      <c r="H91" s="75"/>
      <c r="I91" s="75"/>
      <c r="J91" s="76">
        <v>59.98</v>
      </c>
      <c r="K91" s="77">
        <f t="shared" si="19"/>
        <v>8.0896633577902435</v>
      </c>
      <c r="L91" s="77"/>
    </row>
    <row r="92" spans="2:12" ht="18" customHeight="1" x14ac:dyDescent="0.25">
      <c r="B92" s="31"/>
      <c r="C92" s="49">
        <v>34</v>
      </c>
      <c r="D92" s="49"/>
      <c r="E92" s="49"/>
      <c r="F92" s="49" t="s">
        <v>83</v>
      </c>
      <c r="G92" s="51">
        <f>G93</f>
        <v>3537.1299999999997</v>
      </c>
      <c r="H92" s="51">
        <v>3650</v>
      </c>
      <c r="I92" s="51">
        <f t="shared" ref="I92:J92" si="30">I93</f>
        <v>0</v>
      </c>
      <c r="J92" s="51">
        <f t="shared" si="30"/>
        <v>3821.32</v>
      </c>
      <c r="K92" s="52">
        <f t="shared" si="19"/>
        <v>108.03447993146989</v>
      </c>
      <c r="L92" s="52">
        <f t="shared" si="20"/>
        <v>104.69369863013699</v>
      </c>
    </row>
    <row r="93" spans="2:12" ht="18" customHeight="1" x14ac:dyDescent="0.25">
      <c r="B93" s="31"/>
      <c r="C93" s="31"/>
      <c r="D93" s="31">
        <v>343</v>
      </c>
      <c r="E93" s="33"/>
      <c r="F93" s="31" t="s">
        <v>84</v>
      </c>
      <c r="G93" s="38">
        <f>G94+G95</f>
        <v>3537.1299999999997</v>
      </c>
      <c r="H93" s="38"/>
      <c r="I93" s="38">
        <f t="shared" ref="I93:J93" si="31">I94+I95</f>
        <v>0</v>
      </c>
      <c r="J93" s="38">
        <f t="shared" si="31"/>
        <v>3821.32</v>
      </c>
      <c r="K93" s="40">
        <f t="shared" si="19"/>
        <v>108.03447993146989</v>
      </c>
      <c r="L93" s="40"/>
    </row>
    <row r="94" spans="2:12" s="36" customFormat="1" ht="18" customHeight="1" x14ac:dyDescent="0.25">
      <c r="B94" s="33"/>
      <c r="C94" s="33"/>
      <c r="D94" s="33"/>
      <c r="E94" s="33">
        <v>3431</v>
      </c>
      <c r="F94" s="33" t="s">
        <v>85</v>
      </c>
      <c r="G94" s="75">
        <v>3514.2</v>
      </c>
      <c r="H94" s="75"/>
      <c r="I94" s="75"/>
      <c r="J94" s="76">
        <v>3764.34</v>
      </c>
      <c r="K94" s="77">
        <f t="shared" si="19"/>
        <v>107.1179784872802</v>
      </c>
      <c r="L94" s="77"/>
    </row>
    <row r="95" spans="2:12" s="36" customFormat="1" ht="18" customHeight="1" x14ac:dyDescent="0.25">
      <c r="B95" s="33"/>
      <c r="C95" s="33"/>
      <c r="D95" s="33"/>
      <c r="E95" s="33">
        <v>3433</v>
      </c>
      <c r="F95" s="33" t="s">
        <v>86</v>
      </c>
      <c r="G95" s="81">
        <v>22.93</v>
      </c>
      <c r="H95" s="75"/>
      <c r="I95" s="75"/>
      <c r="J95" s="76">
        <v>56.98</v>
      </c>
      <c r="K95" s="77">
        <f t="shared" si="19"/>
        <v>248.49542084605321</v>
      </c>
      <c r="L95" s="77"/>
    </row>
    <row r="96" spans="2:12" ht="18" customHeight="1" x14ac:dyDescent="0.25">
      <c r="B96" s="54">
        <v>4</v>
      </c>
      <c r="C96" s="55"/>
      <c r="D96" s="55"/>
      <c r="E96" s="55"/>
      <c r="F96" s="56" t="s">
        <v>5</v>
      </c>
      <c r="G96" s="18">
        <f>G97</f>
        <v>87317.170000000013</v>
      </c>
      <c r="H96" s="18">
        <f t="shared" ref="H96:J96" si="32">H97</f>
        <v>25712.74</v>
      </c>
      <c r="I96" s="18">
        <f t="shared" si="32"/>
        <v>0</v>
      </c>
      <c r="J96" s="18">
        <f t="shared" si="32"/>
        <v>25043.140000000003</v>
      </c>
      <c r="K96" s="48">
        <f t="shared" si="19"/>
        <v>28.680659256363896</v>
      </c>
      <c r="L96" s="48">
        <f t="shared" si="20"/>
        <v>97.395843461256959</v>
      </c>
    </row>
    <row r="97" spans="2:12" ht="18" customHeight="1" x14ac:dyDescent="0.25">
      <c r="B97" s="30"/>
      <c r="C97" s="50">
        <v>42</v>
      </c>
      <c r="D97" s="50"/>
      <c r="E97" s="50"/>
      <c r="F97" s="57" t="s">
        <v>94</v>
      </c>
      <c r="G97" s="51">
        <f>G98+G103</f>
        <v>87317.170000000013</v>
      </c>
      <c r="H97" s="51">
        <v>25712.74</v>
      </c>
      <c r="I97" s="51">
        <f t="shared" ref="I97:J97" si="33">I98+I103</f>
        <v>0</v>
      </c>
      <c r="J97" s="51">
        <f t="shared" si="33"/>
        <v>25043.140000000003</v>
      </c>
      <c r="K97" s="52">
        <f t="shared" si="19"/>
        <v>28.680659256363896</v>
      </c>
      <c r="L97" s="52">
        <f t="shared" si="20"/>
        <v>97.395843461256959</v>
      </c>
    </row>
    <row r="98" spans="2:12" ht="18" customHeight="1" x14ac:dyDescent="0.25">
      <c r="B98" s="30"/>
      <c r="C98" s="30"/>
      <c r="D98" s="31">
        <v>422</v>
      </c>
      <c r="E98" s="31"/>
      <c r="F98" s="31" t="s">
        <v>87</v>
      </c>
      <c r="G98" s="38">
        <f>SUM(G99:G102)</f>
        <v>87317.170000000013</v>
      </c>
      <c r="H98" s="38"/>
      <c r="I98" s="38">
        <f t="shared" ref="I98:J98" si="34">SUM(I99:I102)</f>
        <v>0</v>
      </c>
      <c r="J98" s="38">
        <f t="shared" si="34"/>
        <v>23139.4</v>
      </c>
      <c r="K98" s="40">
        <f t="shared" si="19"/>
        <v>26.500400780281812</v>
      </c>
      <c r="L98" s="40"/>
    </row>
    <row r="99" spans="2:12" s="36" customFormat="1" ht="18" customHeight="1" x14ac:dyDescent="0.25">
      <c r="B99" s="37"/>
      <c r="C99" s="37"/>
      <c r="D99" s="33"/>
      <c r="E99" s="33">
        <v>4221</v>
      </c>
      <c r="F99" s="33" t="s">
        <v>88</v>
      </c>
      <c r="G99" s="81">
        <v>8543.0400000000009</v>
      </c>
      <c r="H99" s="75"/>
      <c r="I99" s="82"/>
      <c r="J99" s="76">
        <v>11276.45</v>
      </c>
      <c r="K99" s="77">
        <f t="shared" si="19"/>
        <v>131.99575326815747</v>
      </c>
      <c r="L99" s="77"/>
    </row>
    <row r="100" spans="2:12" s="36" customFormat="1" ht="18" customHeight="1" x14ac:dyDescent="0.25">
      <c r="B100" s="37"/>
      <c r="C100" s="37"/>
      <c r="D100" s="33"/>
      <c r="E100" s="33">
        <v>4222</v>
      </c>
      <c r="F100" s="33" t="s">
        <v>89</v>
      </c>
      <c r="G100" s="75"/>
      <c r="H100" s="75"/>
      <c r="I100" s="82"/>
      <c r="J100" s="76">
        <v>609</v>
      </c>
      <c r="K100" s="77"/>
      <c r="L100" s="77"/>
    </row>
    <row r="101" spans="2:12" s="36" customFormat="1" ht="18" customHeight="1" x14ac:dyDescent="0.25">
      <c r="B101" s="37"/>
      <c r="C101" s="37"/>
      <c r="D101" s="33"/>
      <c r="E101" s="33">
        <v>4223</v>
      </c>
      <c r="F101" s="33" t="s">
        <v>90</v>
      </c>
      <c r="G101" s="75">
        <v>9932.61</v>
      </c>
      <c r="H101" s="75"/>
      <c r="I101" s="82"/>
      <c r="J101" s="76"/>
      <c r="K101" s="77"/>
      <c r="L101" s="77"/>
    </row>
    <row r="102" spans="2:12" s="36" customFormat="1" ht="18" customHeight="1" x14ac:dyDescent="0.25">
      <c r="B102" s="37"/>
      <c r="C102" s="37"/>
      <c r="D102" s="33"/>
      <c r="E102" s="33">
        <v>4227</v>
      </c>
      <c r="F102" s="33" t="s">
        <v>91</v>
      </c>
      <c r="G102" s="75">
        <v>68841.52</v>
      </c>
      <c r="H102" s="75"/>
      <c r="I102" s="82"/>
      <c r="J102" s="76">
        <v>11253.95</v>
      </c>
      <c r="K102" s="77">
        <f t="shared" si="19"/>
        <v>16.347619866615378</v>
      </c>
      <c r="L102" s="77"/>
    </row>
    <row r="103" spans="2:12" ht="18" customHeight="1" x14ac:dyDescent="0.25">
      <c r="B103" s="30"/>
      <c r="C103" s="30"/>
      <c r="D103" s="31">
        <v>426</v>
      </c>
      <c r="E103" s="33"/>
      <c r="F103" s="31" t="s">
        <v>92</v>
      </c>
      <c r="G103" s="38"/>
      <c r="H103" s="38"/>
      <c r="I103" s="38">
        <f t="shared" ref="I103:J103" si="35">I104</f>
        <v>0</v>
      </c>
      <c r="J103" s="38">
        <f t="shared" si="35"/>
        <v>1903.74</v>
      </c>
      <c r="K103" s="40"/>
      <c r="L103" s="40"/>
    </row>
    <row r="104" spans="2:12" s="36" customFormat="1" ht="18" customHeight="1" x14ac:dyDescent="0.25">
      <c r="B104" s="37"/>
      <c r="C104" s="37"/>
      <c r="D104" s="33"/>
      <c r="E104" s="33">
        <v>4262</v>
      </c>
      <c r="F104" s="33" t="s">
        <v>93</v>
      </c>
      <c r="G104" s="75"/>
      <c r="H104" s="75"/>
      <c r="I104" s="82"/>
      <c r="J104" s="76">
        <v>1903.74</v>
      </c>
      <c r="K104" s="77"/>
      <c r="L104" s="77"/>
    </row>
    <row r="105" spans="2:12" ht="15.75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2:12" ht="15.75" x14ac:dyDescent="0.25">
      <c r="E106" s="132" t="s">
        <v>138</v>
      </c>
      <c r="F106" s="132"/>
      <c r="G106" s="132"/>
      <c r="H106" s="132"/>
      <c r="I106" s="132"/>
      <c r="J106" s="132"/>
      <c r="K106" s="132"/>
      <c r="L106" s="132"/>
    </row>
    <row r="107" spans="2:12" ht="42.75" customHeight="1" x14ac:dyDescent="0.25">
      <c r="B107" s="138" t="s">
        <v>132</v>
      </c>
      <c r="C107" s="138"/>
      <c r="D107" s="138"/>
      <c r="E107" s="138"/>
      <c r="F107" s="85" t="s">
        <v>133</v>
      </c>
      <c r="G107" s="86" t="s">
        <v>134</v>
      </c>
      <c r="H107" s="86" t="s">
        <v>135</v>
      </c>
      <c r="I107" s="87"/>
      <c r="J107" s="86" t="s">
        <v>104</v>
      </c>
      <c r="K107" s="85" t="s">
        <v>10</v>
      </c>
      <c r="L107" s="85" t="s">
        <v>10</v>
      </c>
    </row>
    <row r="108" spans="2:12" x14ac:dyDescent="0.25">
      <c r="B108" s="139">
        <v>1</v>
      </c>
      <c r="C108" s="139"/>
      <c r="D108" s="139"/>
      <c r="E108" s="139"/>
      <c r="F108" s="139"/>
      <c r="G108" s="84">
        <v>2</v>
      </c>
      <c r="H108" s="84">
        <v>3</v>
      </c>
      <c r="I108" s="89"/>
      <c r="J108" s="84">
        <v>4</v>
      </c>
      <c r="K108" s="84" t="s">
        <v>95</v>
      </c>
      <c r="L108" s="84" t="s">
        <v>96</v>
      </c>
    </row>
    <row r="109" spans="2:12" x14ac:dyDescent="0.25">
      <c r="B109" s="140">
        <v>92</v>
      </c>
      <c r="C109" s="140"/>
      <c r="D109" s="140"/>
      <c r="E109" s="140"/>
      <c r="F109" s="90" t="s">
        <v>136</v>
      </c>
      <c r="G109" s="98">
        <f>G110</f>
        <v>40648.67</v>
      </c>
      <c r="H109" s="98">
        <v>19885.13</v>
      </c>
      <c r="I109" s="98">
        <f t="shared" ref="I109:J110" si="36">I110</f>
        <v>0</v>
      </c>
      <c r="J109" s="98">
        <f t="shared" si="36"/>
        <v>19885.13</v>
      </c>
      <c r="K109" s="93"/>
      <c r="L109" s="93">
        <f>J109/H109*100</f>
        <v>100</v>
      </c>
    </row>
    <row r="110" spans="2:12" x14ac:dyDescent="0.25">
      <c r="B110" s="141">
        <v>922</v>
      </c>
      <c r="C110" s="141"/>
      <c r="D110" s="141"/>
      <c r="E110" s="141"/>
      <c r="F110" s="91" t="s">
        <v>130</v>
      </c>
      <c r="G110" s="97">
        <f>G111</f>
        <v>40648.67</v>
      </c>
      <c r="H110" s="97"/>
      <c r="I110" s="97">
        <f t="shared" si="36"/>
        <v>0</v>
      </c>
      <c r="J110" s="97">
        <f t="shared" si="36"/>
        <v>19885.13</v>
      </c>
      <c r="K110" s="95"/>
      <c r="L110" s="95"/>
    </row>
    <row r="111" spans="2:12" x14ac:dyDescent="0.25">
      <c r="B111" s="133">
        <v>9222</v>
      </c>
      <c r="C111" s="133"/>
      <c r="D111" s="133"/>
      <c r="E111" s="133"/>
      <c r="F111" s="92" t="s">
        <v>139</v>
      </c>
      <c r="G111" s="96">
        <v>40648.67</v>
      </c>
      <c r="H111" s="96"/>
      <c r="I111" s="99"/>
      <c r="J111" s="96">
        <v>19885.13</v>
      </c>
      <c r="K111" s="94"/>
      <c r="L111" s="94"/>
    </row>
    <row r="112" spans="2:12" s="83" customFormat="1" x14ac:dyDescent="0.25">
      <c r="B112" s="135" t="s">
        <v>140</v>
      </c>
      <c r="C112" s="136"/>
      <c r="D112" s="136"/>
      <c r="E112" s="136"/>
      <c r="F112" s="137"/>
      <c r="G112" s="98">
        <f>G54+G109</f>
        <v>2176728.17</v>
      </c>
      <c r="H112" s="98">
        <f t="shared" ref="H112:L112" si="37">H54+H109</f>
        <v>2622595.58</v>
      </c>
      <c r="I112" s="98">
        <f t="shared" si="37"/>
        <v>0</v>
      </c>
      <c r="J112" s="98">
        <f t="shared" si="37"/>
        <v>2583758.2000000002</v>
      </c>
      <c r="K112" s="93">
        <f t="shared" si="37"/>
        <v>120.02704346912184</v>
      </c>
      <c r="L112" s="93">
        <f t="shared" si="37"/>
        <v>198.50781019456082</v>
      </c>
    </row>
    <row r="113" spans="2:12" x14ac:dyDescent="0.25">
      <c r="B113" s="134"/>
      <c r="C113" s="134"/>
      <c r="D113" s="134"/>
      <c r="E113" s="134"/>
      <c r="F113" s="64"/>
      <c r="G113" s="64"/>
      <c r="H113" s="64"/>
      <c r="I113" s="83"/>
      <c r="J113" s="64"/>
      <c r="K113" s="64"/>
      <c r="L113" s="64"/>
    </row>
  </sheetData>
  <mergeCells count="25">
    <mergeCell ref="B112:F112"/>
    <mergeCell ref="B113:E113"/>
    <mergeCell ref="B107:E107"/>
    <mergeCell ref="B108:F108"/>
    <mergeCell ref="B109:E109"/>
    <mergeCell ref="B110:E110"/>
    <mergeCell ref="B111:E111"/>
    <mergeCell ref="E106:L106"/>
    <mergeCell ref="B40:E40"/>
    <mergeCell ref="B41:F41"/>
    <mergeCell ref="B42:E42"/>
    <mergeCell ref="B43:E43"/>
    <mergeCell ref="B8:F8"/>
    <mergeCell ref="B9:F9"/>
    <mergeCell ref="B52:F52"/>
    <mergeCell ref="B53:F53"/>
    <mergeCell ref="B2:L2"/>
    <mergeCell ref="B4:L4"/>
    <mergeCell ref="B6:L6"/>
    <mergeCell ref="B49:L49"/>
    <mergeCell ref="B50:L50"/>
    <mergeCell ref="E39:L39"/>
    <mergeCell ref="B44:E44"/>
    <mergeCell ref="B46:E46"/>
    <mergeCell ref="B45:F45"/>
  </mergeCells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workbookViewId="0">
      <selection activeCell="M20" sqref="M20"/>
    </sheetView>
  </sheetViews>
  <sheetFormatPr defaultRowHeight="15" x14ac:dyDescent="0.25"/>
  <cols>
    <col min="2" max="2" width="34.140625" customWidth="1"/>
    <col min="3" max="5" width="25.28515625" customWidth="1"/>
    <col min="6" max="7" width="15.7109375" customWidth="1"/>
  </cols>
  <sheetData>
    <row r="1" spans="2:7" ht="18" x14ac:dyDescent="0.25">
      <c r="B1" s="3"/>
      <c r="C1" s="3"/>
      <c r="D1" s="3"/>
      <c r="E1" s="2"/>
      <c r="F1" s="2"/>
      <c r="G1" s="2"/>
    </row>
    <row r="2" spans="2:7" ht="15.75" customHeight="1" x14ac:dyDescent="0.25">
      <c r="B2" s="118" t="s">
        <v>27</v>
      </c>
      <c r="C2" s="118"/>
      <c r="D2" s="118"/>
      <c r="E2" s="118"/>
      <c r="F2" s="118"/>
      <c r="G2" s="118"/>
    </row>
    <row r="3" spans="2:7" ht="15.75" customHeight="1" x14ac:dyDescent="0.25">
      <c r="B3" s="62"/>
      <c r="C3" s="62"/>
      <c r="D3" s="62"/>
      <c r="E3" s="13"/>
      <c r="F3" s="13"/>
      <c r="G3" s="13"/>
    </row>
    <row r="4" spans="2:7" ht="25.5" x14ac:dyDescent="0.25">
      <c r="B4" s="63" t="s">
        <v>6</v>
      </c>
      <c r="C4" s="63" t="s">
        <v>103</v>
      </c>
      <c r="D4" s="63" t="s">
        <v>129</v>
      </c>
      <c r="E4" s="63" t="s">
        <v>104</v>
      </c>
      <c r="F4" s="63" t="s">
        <v>10</v>
      </c>
      <c r="G4" s="63" t="s">
        <v>10</v>
      </c>
    </row>
    <row r="5" spans="2:7" ht="15.75" x14ac:dyDescent="0.25">
      <c r="B5" s="28">
        <v>1</v>
      </c>
      <c r="C5" s="28">
        <v>2</v>
      </c>
      <c r="D5" s="28">
        <v>3</v>
      </c>
      <c r="E5" s="28">
        <v>4</v>
      </c>
      <c r="F5" s="28" t="s">
        <v>95</v>
      </c>
      <c r="G5" s="28" t="s">
        <v>96</v>
      </c>
    </row>
    <row r="6" spans="2:7" ht="15.75" x14ac:dyDescent="0.25">
      <c r="B6" s="74" t="s">
        <v>26</v>
      </c>
      <c r="C6" s="41">
        <f>SUM(C7,C9,C11,C13,C16)</f>
        <v>2095430.8299999998</v>
      </c>
      <c r="D6" s="41">
        <f t="shared" ref="D6:E6" si="0">SUM(D7,D9,D11,D13,D16)</f>
        <v>2613043</v>
      </c>
      <c r="E6" s="41">
        <f t="shared" si="0"/>
        <v>2559273.09</v>
      </c>
      <c r="F6" s="42">
        <f>E6/C6*100</f>
        <v>122.13588983035055</v>
      </c>
      <c r="G6" s="42">
        <f>E6/D6*100</f>
        <v>97.942249323872588</v>
      </c>
    </row>
    <row r="7" spans="2:7" ht="15.75" x14ac:dyDescent="0.25">
      <c r="B7" s="29" t="s">
        <v>24</v>
      </c>
      <c r="C7" s="38">
        <f>C8</f>
        <v>1524546.14</v>
      </c>
      <c r="D7" s="38">
        <f t="shared" ref="D7:E7" si="1">D8</f>
        <v>1814102.97</v>
      </c>
      <c r="E7" s="38">
        <f t="shared" si="1"/>
        <v>1813648.4</v>
      </c>
      <c r="F7" s="40">
        <f>E7/C7*100</f>
        <v>118.9631689336736</v>
      </c>
      <c r="G7" s="40">
        <f>E7/D7*100</f>
        <v>99.974942436701923</v>
      </c>
    </row>
    <row r="8" spans="2:7" ht="15.75" x14ac:dyDescent="0.25">
      <c r="B8" s="67" t="s">
        <v>23</v>
      </c>
      <c r="C8" s="75">
        <v>1524546.14</v>
      </c>
      <c r="D8" s="75">
        <v>1814102.97</v>
      </c>
      <c r="E8" s="76">
        <v>1813648.4</v>
      </c>
      <c r="F8" s="77">
        <f t="shared" ref="F8:F17" si="2">E8/C8*100</f>
        <v>118.9631689336736</v>
      </c>
      <c r="G8" s="77">
        <f t="shared" ref="G8:G17" si="3">E8/D8*100</f>
        <v>99.974942436701923</v>
      </c>
    </row>
    <row r="9" spans="2:7" ht="15.75" x14ac:dyDescent="0.25">
      <c r="B9" s="29" t="s">
        <v>22</v>
      </c>
      <c r="C9" s="38">
        <f t="shared" ref="C9:E9" si="4">C10</f>
        <v>17746.669999999998</v>
      </c>
      <c r="D9" s="38">
        <f t="shared" si="4"/>
        <v>21330</v>
      </c>
      <c r="E9" s="38">
        <f t="shared" si="4"/>
        <v>21300.97</v>
      </c>
      <c r="F9" s="40">
        <f t="shared" si="2"/>
        <v>120.02798271450364</v>
      </c>
      <c r="G9" s="40">
        <f t="shared" si="3"/>
        <v>99.863900609470235</v>
      </c>
    </row>
    <row r="10" spans="2:7" ht="15.75" x14ac:dyDescent="0.25">
      <c r="B10" s="68" t="s">
        <v>21</v>
      </c>
      <c r="C10" s="75">
        <v>17746.669999999998</v>
      </c>
      <c r="D10" s="75">
        <v>21330</v>
      </c>
      <c r="E10" s="76">
        <v>21300.97</v>
      </c>
      <c r="F10" s="77">
        <f t="shared" si="2"/>
        <v>120.02798271450364</v>
      </c>
      <c r="G10" s="77">
        <f t="shared" si="3"/>
        <v>99.863900609470235</v>
      </c>
    </row>
    <row r="11" spans="2:7" ht="15.75" x14ac:dyDescent="0.25">
      <c r="B11" s="29" t="s">
        <v>119</v>
      </c>
      <c r="C11" s="38">
        <f>C12</f>
        <v>413027.71</v>
      </c>
      <c r="D11" s="38">
        <f t="shared" ref="D11:E11" si="5">D12</f>
        <v>547162.09</v>
      </c>
      <c r="E11" s="38">
        <f t="shared" si="5"/>
        <v>509187.09</v>
      </c>
      <c r="F11" s="40">
        <f t="shared" si="2"/>
        <v>123.28158079272696</v>
      </c>
      <c r="G11" s="40">
        <f t="shared" si="3"/>
        <v>93.059643441306406</v>
      </c>
    </row>
    <row r="12" spans="2:7" ht="15.75" x14ac:dyDescent="0.25">
      <c r="B12" s="68" t="s">
        <v>120</v>
      </c>
      <c r="C12" s="75">
        <v>413027.71</v>
      </c>
      <c r="D12" s="75">
        <v>547162.09</v>
      </c>
      <c r="E12" s="76">
        <v>509187.09</v>
      </c>
      <c r="F12" s="77">
        <f t="shared" si="2"/>
        <v>123.28158079272696</v>
      </c>
      <c r="G12" s="77">
        <f t="shared" si="3"/>
        <v>93.059643441306406</v>
      </c>
    </row>
    <row r="13" spans="2:7" ht="15.75" x14ac:dyDescent="0.25">
      <c r="B13" s="70" t="s">
        <v>121</v>
      </c>
      <c r="C13" s="38">
        <f>C14+C15</f>
        <v>130104.5</v>
      </c>
      <c r="D13" s="38">
        <f>D14+D15</f>
        <v>224254.31</v>
      </c>
      <c r="E13" s="38">
        <f>E14+E15</f>
        <v>207941.63</v>
      </c>
      <c r="F13" s="40">
        <f t="shared" si="2"/>
        <v>159.82662398302904</v>
      </c>
      <c r="G13" s="40">
        <f t="shared" si="3"/>
        <v>92.725812047937893</v>
      </c>
    </row>
    <row r="14" spans="2:7" ht="15.75" x14ac:dyDescent="0.25">
      <c r="B14" s="68" t="s">
        <v>122</v>
      </c>
      <c r="C14" s="75">
        <v>17899.400000000001</v>
      </c>
      <c r="D14" s="75">
        <v>32264.71</v>
      </c>
      <c r="E14" s="76">
        <v>25689.16</v>
      </c>
      <c r="F14" s="77">
        <f t="shared" si="2"/>
        <v>143.51967105042627</v>
      </c>
      <c r="G14" s="77">
        <f t="shared" si="3"/>
        <v>79.619993485142132</v>
      </c>
    </row>
    <row r="15" spans="2:7" ht="15.75" x14ac:dyDescent="0.25">
      <c r="B15" s="68" t="s">
        <v>123</v>
      </c>
      <c r="C15" s="75">
        <v>112205.1</v>
      </c>
      <c r="D15" s="75">
        <v>191989.6</v>
      </c>
      <c r="E15" s="76">
        <v>182252.47</v>
      </c>
      <c r="F15" s="77">
        <f t="shared" si="2"/>
        <v>162.42797341653809</v>
      </c>
      <c r="G15" s="77">
        <f t="shared" si="3"/>
        <v>94.928303408101272</v>
      </c>
    </row>
    <row r="16" spans="2:7" ht="15.75" x14ac:dyDescent="0.25">
      <c r="B16" s="70" t="s">
        <v>124</v>
      </c>
      <c r="C16" s="38">
        <f>C17</f>
        <v>10005.81</v>
      </c>
      <c r="D16" s="38">
        <f t="shared" ref="D16:E16" si="6">D17</f>
        <v>6193.63</v>
      </c>
      <c r="E16" s="38">
        <f t="shared" si="6"/>
        <v>7195</v>
      </c>
      <c r="F16" s="40">
        <f t="shared" si="2"/>
        <v>71.908221323411098</v>
      </c>
      <c r="G16" s="40">
        <f t="shared" si="3"/>
        <v>116.16774008134163</v>
      </c>
    </row>
    <row r="17" spans="2:7" ht="15.75" x14ac:dyDescent="0.25">
      <c r="B17" s="68" t="s">
        <v>125</v>
      </c>
      <c r="C17" s="75">
        <v>10005.81</v>
      </c>
      <c r="D17" s="75">
        <v>6193.63</v>
      </c>
      <c r="E17" s="76">
        <v>7195</v>
      </c>
      <c r="F17" s="77">
        <f t="shared" si="2"/>
        <v>71.908221323411098</v>
      </c>
      <c r="G17" s="77">
        <f t="shared" si="3"/>
        <v>116.16774008134163</v>
      </c>
    </row>
    <row r="18" spans="2:7" ht="15.75" x14ac:dyDescent="0.25">
      <c r="B18" s="142"/>
      <c r="C18" s="143"/>
      <c r="D18" s="143"/>
      <c r="E18" s="143"/>
      <c r="F18" s="143"/>
      <c r="G18" s="144"/>
    </row>
    <row r="19" spans="2:7" ht="15.75" customHeight="1" x14ac:dyDescent="0.25">
      <c r="B19" s="74" t="s">
        <v>25</v>
      </c>
      <c r="C19" s="41">
        <f>SUM(C20,C22,C24,C26,C29,C33)</f>
        <v>2136079.5</v>
      </c>
      <c r="D19" s="101">
        <f>SUM(D20,D22,D24,D26,D29,D33)</f>
        <v>2602710.4500000002</v>
      </c>
      <c r="E19" s="41">
        <f t="shared" ref="E19" si="7">SUM(E20,E22,E24,E26,E29)</f>
        <v>2563873.0699999998</v>
      </c>
      <c r="F19" s="42">
        <f>E19/C19*100</f>
        <v>120.02704346912181</v>
      </c>
      <c r="G19" s="42">
        <f>E19/D19*100</f>
        <v>98.507810194560818</v>
      </c>
    </row>
    <row r="20" spans="2:7" ht="15.75" customHeight="1" x14ac:dyDescent="0.25">
      <c r="B20" s="29" t="s">
        <v>24</v>
      </c>
      <c r="C20" s="38">
        <f>C21</f>
        <v>1524546.14</v>
      </c>
      <c r="D20" s="38">
        <f t="shared" ref="D20:E20" si="8">D21</f>
        <v>1814102.97</v>
      </c>
      <c r="E20" s="38">
        <f t="shared" si="8"/>
        <v>1814102.97</v>
      </c>
      <c r="F20" s="40">
        <f t="shared" ref="F20:F30" si="9">E20/C20*100</f>
        <v>118.99298567637973</v>
      </c>
      <c r="G20" s="40">
        <f t="shared" ref="G20:G30" si="10">E20/D20*100</f>
        <v>100</v>
      </c>
    </row>
    <row r="21" spans="2:7" ht="15.75" x14ac:dyDescent="0.25">
      <c r="B21" s="67" t="s">
        <v>23</v>
      </c>
      <c r="C21" s="75">
        <v>1524546.14</v>
      </c>
      <c r="D21" s="75">
        <v>1814102.97</v>
      </c>
      <c r="E21" s="76">
        <v>1814102.97</v>
      </c>
      <c r="F21" s="77">
        <f t="shared" si="9"/>
        <v>118.99298567637973</v>
      </c>
      <c r="G21" s="77">
        <f t="shared" si="10"/>
        <v>100</v>
      </c>
    </row>
    <row r="22" spans="2:7" ht="15.75" x14ac:dyDescent="0.25">
      <c r="B22" s="29" t="s">
        <v>22</v>
      </c>
      <c r="C22" s="38">
        <f>C23</f>
        <v>17746.66</v>
      </c>
      <c r="D22" s="38">
        <f t="shared" ref="D22:E22" si="11">D23</f>
        <v>21330</v>
      </c>
      <c r="E22" s="38">
        <f t="shared" si="11"/>
        <v>21300.97</v>
      </c>
      <c r="F22" s="40">
        <f t="shared" si="9"/>
        <v>120.02805034862898</v>
      </c>
      <c r="G22" s="40">
        <f t="shared" si="10"/>
        <v>99.863900609470235</v>
      </c>
    </row>
    <row r="23" spans="2:7" ht="15.75" x14ac:dyDescent="0.25">
      <c r="B23" s="68" t="s">
        <v>21</v>
      </c>
      <c r="C23" s="75">
        <v>17746.66</v>
      </c>
      <c r="D23" s="75">
        <v>21330</v>
      </c>
      <c r="E23" s="76">
        <v>21300.97</v>
      </c>
      <c r="F23" s="77">
        <f t="shared" si="9"/>
        <v>120.02805034862898</v>
      </c>
      <c r="G23" s="77">
        <f t="shared" si="10"/>
        <v>99.863900609470235</v>
      </c>
    </row>
    <row r="24" spans="2:7" ht="15.75" x14ac:dyDescent="0.25">
      <c r="B24" s="70" t="s">
        <v>119</v>
      </c>
      <c r="C24" s="100">
        <f>C25</f>
        <v>410137.41</v>
      </c>
      <c r="D24" s="38">
        <f t="shared" ref="D24:E24" si="12">D25</f>
        <v>547162.81999999995</v>
      </c>
      <c r="E24" s="38">
        <f t="shared" si="12"/>
        <v>520980.47999999998</v>
      </c>
      <c r="F24" s="40">
        <f t="shared" si="9"/>
        <v>127.0258375113843</v>
      </c>
      <c r="G24" s="40">
        <f t="shared" si="10"/>
        <v>95.214890514673499</v>
      </c>
    </row>
    <row r="25" spans="2:7" ht="15.75" x14ac:dyDescent="0.25">
      <c r="B25" s="68" t="s">
        <v>120</v>
      </c>
      <c r="C25" s="81">
        <v>410137.41</v>
      </c>
      <c r="D25" s="81">
        <v>547162.81999999995</v>
      </c>
      <c r="E25" s="76">
        <v>520980.47999999998</v>
      </c>
      <c r="F25" s="77">
        <f t="shared" si="9"/>
        <v>127.0258375113843</v>
      </c>
      <c r="G25" s="77">
        <f t="shared" si="10"/>
        <v>95.214890514673499</v>
      </c>
    </row>
    <row r="26" spans="2:7" ht="15.75" x14ac:dyDescent="0.25">
      <c r="B26" s="70" t="s">
        <v>121</v>
      </c>
      <c r="C26" s="38">
        <f>C27+C28</f>
        <v>143328.07</v>
      </c>
      <c r="D26" s="38">
        <f t="shared" ref="D26:E26" si="13">D27+D28</f>
        <v>204369.18</v>
      </c>
      <c r="E26" s="38">
        <f t="shared" si="13"/>
        <v>201293.65</v>
      </c>
      <c r="F26" s="40">
        <f t="shared" si="9"/>
        <v>140.44258741501227</v>
      </c>
      <c r="G26" s="40">
        <f t="shared" si="10"/>
        <v>98.495110661989244</v>
      </c>
    </row>
    <row r="27" spans="2:7" ht="15.75" x14ac:dyDescent="0.25">
      <c r="B27" s="68" t="s">
        <v>122</v>
      </c>
      <c r="C27" s="75">
        <v>37784.53</v>
      </c>
      <c r="D27" s="75">
        <v>12379.58</v>
      </c>
      <c r="E27" s="76">
        <v>12379.58</v>
      </c>
      <c r="F27" s="77">
        <f t="shared" si="9"/>
        <v>32.763620455249807</v>
      </c>
      <c r="G27" s="77">
        <f t="shared" si="10"/>
        <v>100</v>
      </c>
    </row>
    <row r="28" spans="2:7" ht="15.75" x14ac:dyDescent="0.25">
      <c r="B28" s="68" t="s">
        <v>123</v>
      </c>
      <c r="C28" s="81">
        <v>105543.54</v>
      </c>
      <c r="D28" s="81">
        <v>191989.6</v>
      </c>
      <c r="E28" s="76">
        <v>188914.07</v>
      </c>
      <c r="F28" s="77">
        <f t="shared" si="9"/>
        <v>178.99159910687098</v>
      </c>
      <c r="G28" s="77">
        <f t="shared" si="10"/>
        <v>98.398074687378895</v>
      </c>
    </row>
    <row r="29" spans="2:7" ht="15.75" x14ac:dyDescent="0.25">
      <c r="B29" s="70" t="s">
        <v>124</v>
      </c>
      <c r="C29" s="38">
        <f>C30</f>
        <v>10005.81</v>
      </c>
      <c r="D29" s="38">
        <f>D30</f>
        <v>6193.63</v>
      </c>
      <c r="E29" s="38">
        <f t="shared" ref="E29" si="14">E30</f>
        <v>6195</v>
      </c>
      <c r="F29" s="40">
        <f t="shared" si="9"/>
        <v>61.914027949761198</v>
      </c>
      <c r="G29" s="40">
        <f t="shared" si="10"/>
        <v>100.02211950019617</v>
      </c>
    </row>
    <row r="30" spans="2:7" ht="15.75" x14ac:dyDescent="0.25">
      <c r="B30" s="68" t="s">
        <v>125</v>
      </c>
      <c r="C30" s="75">
        <v>10005.81</v>
      </c>
      <c r="D30" s="75">
        <v>6193.63</v>
      </c>
      <c r="E30" s="76">
        <v>6195</v>
      </c>
      <c r="F30" s="77">
        <f t="shared" si="9"/>
        <v>61.914027949761198</v>
      </c>
      <c r="G30" s="77">
        <f t="shared" si="10"/>
        <v>100.02211950019617</v>
      </c>
    </row>
    <row r="31" spans="2:7" ht="15.75" x14ac:dyDescent="0.25">
      <c r="B31" s="145"/>
      <c r="C31" s="146"/>
      <c r="D31" s="146"/>
      <c r="E31" s="146"/>
      <c r="F31" s="146"/>
      <c r="G31" s="147"/>
    </row>
    <row r="32" spans="2:7" ht="15.75" x14ac:dyDescent="0.25">
      <c r="B32" s="145" t="s">
        <v>126</v>
      </c>
      <c r="C32" s="146"/>
      <c r="D32" s="146"/>
      <c r="E32" s="146"/>
      <c r="F32" s="146"/>
      <c r="G32" s="147"/>
    </row>
    <row r="33" spans="2:7" ht="15.75" x14ac:dyDescent="0.25">
      <c r="B33" s="29" t="s">
        <v>127</v>
      </c>
      <c r="C33" s="101">
        <f>C34+C35</f>
        <v>30315.410000000003</v>
      </c>
      <c r="D33" s="101">
        <f t="shared" ref="D33:E33" si="15">D34+D35</f>
        <v>9551.85</v>
      </c>
      <c r="E33" s="41">
        <f t="shared" si="15"/>
        <v>9551.8700000000008</v>
      </c>
      <c r="F33" s="42">
        <f>E33/C33*100</f>
        <v>31.508298914644399</v>
      </c>
      <c r="G33" s="78">
        <f>E33/D33*100</f>
        <v>100.00020938352256</v>
      </c>
    </row>
    <row r="34" spans="2:7" ht="15.75" x14ac:dyDescent="0.25">
      <c r="B34" s="69" t="s">
        <v>120</v>
      </c>
      <c r="C34" s="75">
        <v>17603.740000000002</v>
      </c>
      <c r="D34" s="75">
        <v>2890.27</v>
      </c>
      <c r="E34" s="76">
        <v>2890.27</v>
      </c>
      <c r="F34" s="77">
        <f t="shared" ref="F34:F35" si="16">E34/C34*100</f>
        <v>16.418499705176284</v>
      </c>
      <c r="G34" s="79">
        <f t="shared" ref="G34:G35" si="17">E34/D34*100</f>
        <v>100</v>
      </c>
    </row>
    <row r="35" spans="2:7" ht="15.75" x14ac:dyDescent="0.25">
      <c r="B35" s="69" t="s">
        <v>128</v>
      </c>
      <c r="C35" s="75">
        <v>12711.67</v>
      </c>
      <c r="D35" s="75">
        <v>6661.58</v>
      </c>
      <c r="E35" s="76">
        <v>6661.6</v>
      </c>
      <c r="F35" s="77">
        <f t="shared" si="16"/>
        <v>52.405388119735655</v>
      </c>
      <c r="G35" s="79">
        <f t="shared" si="17"/>
        <v>100.0003002290748</v>
      </c>
    </row>
    <row r="36" spans="2:7" ht="15.75" x14ac:dyDescent="0.25">
      <c r="B36" s="5"/>
      <c r="C36" s="65"/>
      <c r="D36" s="65"/>
      <c r="E36" s="66"/>
      <c r="F36" s="66"/>
      <c r="G36" s="66"/>
    </row>
    <row r="37" spans="2:7" ht="15.75" x14ac:dyDescent="0.25">
      <c r="B37" s="71"/>
      <c r="C37" s="72"/>
      <c r="D37" s="72"/>
      <c r="E37" s="73"/>
      <c r="F37" s="73"/>
      <c r="G37" s="73"/>
    </row>
    <row r="38" spans="2:7" ht="15.75" x14ac:dyDescent="0.25">
      <c r="B38" s="71"/>
      <c r="C38" s="72"/>
      <c r="D38" s="72"/>
      <c r="E38" s="73"/>
      <c r="F38" s="73"/>
      <c r="G38" s="73"/>
    </row>
    <row r="39" spans="2:7" ht="15.75" x14ac:dyDescent="0.25">
      <c r="B39" s="71"/>
      <c r="C39" s="72"/>
      <c r="D39" s="72"/>
      <c r="E39" s="73"/>
      <c r="F39" s="73"/>
      <c r="G39" s="73"/>
    </row>
    <row r="43" spans="2:7" ht="15.75" x14ac:dyDescent="0.25">
      <c r="B43" s="71"/>
    </row>
  </sheetData>
  <mergeCells count="4">
    <mergeCell ref="B2:G2"/>
    <mergeCell ref="B18:G18"/>
    <mergeCell ref="B31:G31"/>
    <mergeCell ref="B32:G32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8"/>
  <sheetViews>
    <sheetView topLeftCell="A4" workbookViewId="0">
      <selection activeCell="D23" sqref="D23"/>
    </sheetView>
  </sheetViews>
  <sheetFormatPr defaultRowHeight="15" x14ac:dyDescent="0.25"/>
  <cols>
    <col min="1" max="1" width="25.140625" customWidth="1"/>
    <col min="2" max="2" width="23" customWidth="1"/>
    <col min="3" max="3" width="21" customWidth="1"/>
    <col min="4" max="4" width="19.85546875" customWidth="1"/>
    <col min="5" max="5" width="15.140625" customWidth="1"/>
    <col min="6" max="6" width="14.7109375" customWidth="1"/>
  </cols>
  <sheetData>
    <row r="4" spans="1:6" ht="15.75" x14ac:dyDescent="0.25">
      <c r="A4" s="148"/>
      <c r="B4" s="148"/>
      <c r="C4" s="148"/>
      <c r="D4" s="148"/>
      <c r="E4" s="148"/>
      <c r="F4" s="148"/>
    </row>
    <row r="5" spans="1:6" ht="15.75" x14ac:dyDescent="0.25">
      <c r="A5" s="149" t="s">
        <v>141</v>
      </c>
      <c r="B5" s="149"/>
      <c r="C5" s="149"/>
      <c r="D5" s="149"/>
      <c r="E5" s="149"/>
      <c r="F5" s="149"/>
    </row>
    <row r="6" spans="1:6" ht="15.75" x14ac:dyDescent="0.25">
      <c r="A6" s="149" t="s">
        <v>8</v>
      </c>
      <c r="B6" s="149"/>
      <c r="C6" s="149"/>
      <c r="D6" s="149"/>
      <c r="E6" s="150"/>
      <c r="F6" s="150"/>
    </row>
    <row r="7" spans="1:6" ht="15.75" x14ac:dyDescent="0.25">
      <c r="A7" s="151"/>
      <c r="B7" s="151"/>
      <c r="C7" s="151"/>
      <c r="D7" s="151"/>
      <c r="E7" s="152"/>
      <c r="F7" s="152"/>
    </row>
    <row r="8" spans="1:6" ht="2.25" customHeight="1" x14ac:dyDescent="0.25">
      <c r="A8" s="149"/>
      <c r="B8" s="149"/>
      <c r="C8" s="149"/>
      <c r="D8" s="153"/>
      <c r="E8" s="153"/>
      <c r="F8" s="153"/>
    </row>
    <row r="9" spans="1:6" ht="15.75" hidden="1" x14ac:dyDescent="0.25">
      <c r="A9" s="151"/>
      <c r="B9" s="151"/>
      <c r="C9" s="151"/>
      <c r="D9" s="151"/>
      <c r="E9" s="152"/>
      <c r="F9" s="152"/>
    </row>
    <row r="10" spans="1:6" ht="15.75" x14ac:dyDescent="0.25">
      <c r="A10" s="154" t="s">
        <v>142</v>
      </c>
      <c r="B10" s="155"/>
      <c r="C10" s="155"/>
      <c r="D10" s="156"/>
      <c r="E10" s="156"/>
      <c r="F10" s="157"/>
    </row>
    <row r="11" spans="1:6" ht="59.25" customHeight="1" x14ac:dyDescent="0.25">
      <c r="A11" s="158"/>
      <c r="B11" s="159" t="s">
        <v>143</v>
      </c>
      <c r="C11" s="159" t="s">
        <v>144</v>
      </c>
      <c r="D11" s="159" t="s">
        <v>145</v>
      </c>
      <c r="E11" s="159" t="s">
        <v>146</v>
      </c>
      <c r="F11" s="159" t="s">
        <v>146</v>
      </c>
    </row>
    <row r="12" spans="1:6" ht="18.75" customHeight="1" x14ac:dyDescent="0.25">
      <c r="A12" s="160">
        <v>1</v>
      </c>
      <c r="B12" s="161">
        <v>2</v>
      </c>
      <c r="C12" s="161">
        <v>3</v>
      </c>
      <c r="D12" s="161">
        <v>4</v>
      </c>
      <c r="E12" s="161" t="s">
        <v>95</v>
      </c>
      <c r="F12" s="161" t="s">
        <v>96</v>
      </c>
    </row>
    <row r="13" spans="1:6" ht="34.5" customHeight="1" x14ac:dyDescent="0.25">
      <c r="A13" s="160" t="s">
        <v>147</v>
      </c>
      <c r="B13" s="162">
        <f>B14</f>
        <v>2136079.5</v>
      </c>
      <c r="C13" s="162">
        <f>C14</f>
        <v>2602710.4500000002</v>
      </c>
      <c r="D13" s="162">
        <f>D14</f>
        <v>2563873.0700000003</v>
      </c>
      <c r="E13" s="163">
        <f>SUM(D13/B13*100)</f>
        <v>120.02704346912184</v>
      </c>
      <c r="F13" s="163">
        <f>SUM(D13/C13*100)</f>
        <v>98.507810194560832</v>
      </c>
    </row>
    <row r="14" spans="1:6" ht="28.5" customHeight="1" x14ac:dyDescent="0.25">
      <c r="A14" s="164" t="s">
        <v>148</v>
      </c>
      <c r="B14" s="165">
        <f>SUM(B15,B17)</f>
        <v>2136079.5</v>
      </c>
      <c r="C14" s="165">
        <f>SUM(C15,C17)</f>
        <v>2602710.4500000002</v>
      </c>
      <c r="D14" s="165">
        <f>SUM(D15,D17)</f>
        <v>2563873.0700000003</v>
      </c>
      <c r="E14" s="166">
        <f>SUM(D14/B14*100)</f>
        <v>120.02704346912184</v>
      </c>
      <c r="F14" s="166">
        <f>SUM(D14/C14*100)</f>
        <v>98.507810194560832</v>
      </c>
    </row>
    <row r="15" spans="1:6" ht="34.5" customHeight="1" x14ac:dyDescent="0.25">
      <c r="A15" s="167" t="s">
        <v>149</v>
      </c>
      <c r="B15" s="168">
        <f>B16</f>
        <v>2033135.19</v>
      </c>
      <c r="C15" s="168">
        <f>C16</f>
        <v>2472710.4500000002</v>
      </c>
      <c r="D15" s="168">
        <f>D16</f>
        <v>2438137.64</v>
      </c>
      <c r="E15" s="169">
        <f t="shared" ref="E15:E17" si="0">SUM(D15/B15*100)</f>
        <v>119.92009444290817</v>
      </c>
      <c r="F15" s="169">
        <f t="shared" ref="F15:F17" si="1">SUM(D15/C15*100)</f>
        <v>98.601825377492133</v>
      </c>
    </row>
    <row r="16" spans="1:6" ht="34.5" customHeight="1" x14ac:dyDescent="0.25">
      <c r="A16" s="170" t="s">
        <v>150</v>
      </c>
      <c r="B16" s="171">
        <v>2033135.19</v>
      </c>
      <c r="C16" s="171">
        <v>2472710.4500000002</v>
      </c>
      <c r="D16" s="171">
        <v>2438137.64</v>
      </c>
      <c r="E16" s="172">
        <f t="shared" si="0"/>
        <v>119.92009444290817</v>
      </c>
      <c r="F16" s="172">
        <f t="shared" si="1"/>
        <v>98.601825377492133</v>
      </c>
    </row>
    <row r="17" spans="1:6" ht="34.5" customHeight="1" x14ac:dyDescent="0.25">
      <c r="A17" s="173" t="s">
        <v>151</v>
      </c>
      <c r="B17" s="174">
        <v>102944.31</v>
      </c>
      <c r="C17" s="175">
        <v>130000</v>
      </c>
      <c r="D17" s="176">
        <v>125735.43</v>
      </c>
      <c r="E17" s="163">
        <f t="shared" si="0"/>
        <v>122.1392712234411</v>
      </c>
      <c r="F17" s="163">
        <f t="shared" si="1"/>
        <v>96.719561538461534</v>
      </c>
    </row>
    <row r="18" spans="1:6" ht="15.75" x14ac:dyDescent="0.25">
      <c r="A18" s="177"/>
      <c r="B18" s="177"/>
      <c r="C18" s="177"/>
      <c r="D18" s="177"/>
      <c r="E18" s="177"/>
      <c r="F18" s="177"/>
    </row>
  </sheetData>
  <mergeCells count="5">
    <mergeCell ref="A4:F4"/>
    <mergeCell ref="A5:F5"/>
    <mergeCell ref="A6:F6"/>
    <mergeCell ref="A8:F8"/>
    <mergeCell ref="A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opLeftCell="A112" workbookViewId="0">
      <selection activeCell="A125" sqref="A125"/>
    </sheetView>
  </sheetViews>
  <sheetFormatPr defaultRowHeight="15" x14ac:dyDescent="0.25"/>
  <cols>
    <col min="1" max="1" width="18.7109375" customWidth="1"/>
    <col min="2" max="2" width="49.7109375" customWidth="1"/>
    <col min="3" max="3" width="19" customWidth="1"/>
    <col min="4" max="4" width="18.85546875" customWidth="1"/>
    <col min="5" max="5" width="9.5703125" customWidth="1"/>
  </cols>
  <sheetData>
    <row r="1" spans="1:5" ht="15.75" customHeight="1" x14ac:dyDescent="0.25">
      <c r="A1" s="149" t="s">
        <v>141</v>
      </c>
      <c r="B1" s="149"/>
      <c r="C1" s="149"/>
      <c r="D1" s="149"/>
      <c r="E1" s="149"/>
    </row>
    <row r="2" spans="1:5" ht="15.75" x14ac:dyDescent="0.25">
      <c r="A2" s="154" t="s">
        <v>152</v>
      </c>
      <c r="B2" s="155"/>
      <c r="C2" s="155"/>
      <c r="D2" s="155"/>
      <c r="E2" s="178"/>
    </row>
    <row r="3" spans="1:5" ht="54" customHeight="1" x14ac:dyDescent="0.25">
      <c r="A3" s="179" t="s">
        <v>153</v>
      </c>
      <c r="B3" s="179" t="s">
        <v>154</v>
      </c>
      <c r="C3" s="180" t="s">
        <v>144</v>
      </c>
      <c r="D3" s="180" t="s">
        <v>145</v>
      </c>
      <c r="E3" s="180" t="s">
        <v>146</v>
      </c>
    </row>
    <row r="4" spans="1:5" x14ac:dyDescent="0.25">
      <c r="A4" s="181">
        <v>1</v>
      </c>
      <c r="B4" s="181"/>
      <c r="C4" s="182">
        <v>2</v>
      </c>
      <c r="D4" s="182">
        <v>3</v>
      </c>
      <c r="E4" s="183" t="s">
        <v>155</v>
      </c>
    </row>
    <row r="5" spans="1:5" ht="20.25" customHeight="1" x14ac:dyDescent="0.25">
      <c r="A5" s="184">
        <v>49341</v>
      </c>
      <c r="B5" s="184" t="s">
        <v>156</v>
      </c>
      <c r="C5" s="182"/>
      <c r="D5" s="182"/>
      <c r="E5" s="183"/>
    </row>
    <row r="6" spans="1:5" ht="15.75" x14ac:dyDescent="0.25">
      <c r="A6" s="185" t="s">
        <v>157</v>
      </c>
      <c r="B6" s="186"/>
      <c r="C6" s="187">
        <f>SUM(C7:C12)</f>
        <v>2602710.4500000002</v>
      </c>
      <c r="D6" s="187">
        <f>SUM(D7:D12)</f>
        <v>2563873.0699999998</v>
      </c>
      <c r="E6" s="188">
        <f>D6/C6*100</f>
        <v>98.507810194560818</v>
      </c>
    </row>
    <row r="7" spans="1:5" ht="18.75" customHeight="1" x14ac:dyDescent="0.25">
      <c r="A7" s="189">
        <v>1</v>
      </c>
      <c r="B7" s="190" t="s">
        <v>158</v>
      </c>
      <c r="C7" s="191">
        <f>C15+C37</f>
        <v>1814102.9700000002</v>
      </c>
      <c r="D7" s="191">
        <f>D15+D37</f>
        <v>1814102.97</v>
      </c>
      <c r="E7" s="188">
        <f t="shared" ref="E7:E12" si="0">D7/C7*100</f>
        <v>99.999999999999986</v>
      </c>
    </row>
    <row r="8" spans="1:5" ht="18.75" customHeight="1" x14ac:dyDescent="0.25">
      <c r="A8" s="189">
        <v>3</v>
      </c>
      <c r="B8" s="190" t="s">
        <v>159</v>
      </c>
      <c r="C8" s="191">
        <f>C22</f>
        <v>21330</v>
      </c>
      <c r="D8" s="191">
        <f>D22</f>
        <v>21300.97</v>
      </c>
      <c r="E8" s="188">
        <f t="shared" si="0"/>
        <v>99.863900609470235</v>
      </c>
    </row>
    <row r="9" spans="1:5" ht="18.75" customHeight="1" x14ac:dyDescent="0.25">
      <c r="A9" s="189">
        <v>4</v>
      </c>
      <c r="B9" s="190" t="s">
        <v>160</v>
      </c>
      <c r="C9" s="191">
        <f>C27+C51</f>
        <v>547162.82000000007</v>
      </c>
      <c r="D9" s="191">
        <f>D27+D51</f>
        <v>518090.20999999996</v>
      </c>
      <c r="E9" s="188">
        <f t="shared" si="0"/>
        <v>94.686662006749629</v>
      </c>
    </row>
    <row r="10" spans="1:5" ht="18" customHeight="1" x14ac:dyDescent="0.25">
      <c r="A10" s="189">
        <v>5</v>
      </c>
      <c r="B10" s="190" t="s">
        <v>161</v>
      </c>
      <c r="C10" s="191">
        <f>C63+C102</f>
        <v>204369.17999999996</v>
      </c>
      <c r="D10" s="191">
        <f>D63+D102</f>
        <v>194632.05</v>
      </c>
      <c r="E10" s="188">
        <f t="shared" si="0"/>
        <v>95.235519367450621</v>
      </c>
    </row>
    <row r="11" spans="1:5" ht="17.25" customHeight="1" x14ac:dyDescent="0.25">
      <c r="A11" s="189">
        <v>6</v>
      </c>
      <c r="B11" s="190" t="s">
        <v>162</v>
      </c>
      <c r="C11" s="191">
        <f>C116</f>
        <v>6193.63</v>
      </c>
      <c r="D11" s="191">
        <f>D116</f>
        <v>6195</v>
      </c>
      <c r="E11" s="188">
        <f t="shared" si="0"/>
        <v>100.02211950019617</v>
      </c>
    </row>
    <row r="12" spans="1:5" ht="18" customHeight="1" x14ac:dyDescent="0.25">
      <c r="A12" s="189">
        <v>9</v>
      </c>
      <c r="B12" s="190" t="s">
        <v>163</v>
      </c>
      <c r="C12" s="191">
        <f>C127+C132</f>
        <v>9551.85</v>
      </c>
      <c r="D12" s="191">
        <f>D127+D132</f>
        <v>9551.8700000000008</v>
      </c>
      <c r="E12" s="188">
        <f t="shared" si="0"/>
        <v>100.00020938352256</v>
      </c>
    </row>
    <row r="13" spans="1:5" ht="24.75" customHeight="1" x14ac:dyDescent="0.25">
      <c r="A13" s="192" t="s">
        <v>164</v>
      </c>
      <c r="B13" s="193" t="s">
        <v>165</v>
      </c>
      <c r="C13" s="194">
        <f>SUM(C14,C36)</f>
        <v>2602710.4500000002</v>
      </c>
      <c r="D13" s="194">
        <f>SUM(D14,D36)</f>
        <v>2563873.0699999998</v>
      </c>
      <c r="E13" s="195">
        <f>SUM(D13/C13*100)</f>
        <v>98.507810194560818</v>
      </c>
    </row>
    <row r="14" spans="1:5" ht="40.5" customHeight="1" x14ac:dyDescent="0.25">
      <c r="A14" s="196" t="s">
        <v>166</v>
      </c>
      <c r="B14" s="196" t="s">
        <v>4</v>
      </c>
      <c r="C14" s="197">
        <f>SUM(C15,C22,C27)</f>
        <v>2069955.3800000001</v>
      </c>
      <c r="D14" s="197">
        <f>SUM(D15,D22,D27)</f>
        <v>2064572.99</v>
      </c>
      <c r="E14" s="198">
        <f>SUM(D14/C14*100)</f>
        <v>99.739975554448904</v>
      </c>
    </row>
    <row r="15" spans="1:5" ht="18.75" customHeight="1" x14ac:dyDescent="0.25">
      <c r="A15" s="199">
        <v>11</v>
      </c>
      <c r="B15" s="192" t="s">
        <v>167</v>
      </c>
      <c r="C15" s="200">
        <f>SUM(C17)</f>
        <v>1746583.62</v>
      </c>
      <c r="D15" s="200">
        <f>SUM(D17)</f>
        <v>1797484.79</v>
      </c>
      <c r="E15" s="201">
        <f>SUM(D15/C15*100)</f>
        <v>102.91432768618316</v>
      </c>
    </row>
    <row r="16" spans="1:5" ht="22.5" customHeight="1" x14ac:dyDescent="0.25">
      <c r="A16" s="202">
        <v>3</v>
      </c>
      <c r="B16" s="193" t="s">
        <v>3</v>
      </c>
      <c r="C16" s="203">
        <f>SUM(C17)</f>
        <v>1746583.62</v>
      </c>
      <c r="D16" s="203">
        <f>SUM(D17)</f>
        <v>1797484.79</v>
      </c>
      <c r="E16" s="204">
        <f>SUM(D16/C16*100)</f>
        <v>102.91432768618316</v>
      </c>
    </row>
    <row r="17" spans="1:5" ht="17.25" customHeight="1" x14ac:dyDescent="0.25">
      <c r="A17" s="205">
        <v>31</v>
      </c>
      <c r="B17" s="206" t="s">
        <v>4</v>
      </c>
      <c r="C17" s="207">
        <v>1746583.62</v>
      </c>
      <c r="D17" s="207">
        <f>D18+D20</f>
        <v>1797484.79</v>
      </c>
      <c r="E17" s="208">
        <f>SUM(D17/C17*100)</f>
        <v>102.91432768618316</v>
      </c>
    </row>
    <row r="18" spans="1:5" ht="17.25" customHeight="1" x14ac:dyDescent="0.25">
      <c r="A18" s="209">
        <v>311</v>
      </c>
      <c r="B18" s="210" t="s">
        <v>168</v>
      </c>
      <c r="C18" s="211"/>
      <c r="D18" s="211">
        <f>D19</f>
        <v>1600456.28</v>
      </c>
      <c r="E18" s="212"/>
    </row>
    <row r="19" spans="1:5" ht="17.25" customHeight="1" x14ac:dyDescent="0.25">
      <c r="A19" s="213">
        <v>3111</v>
      </c>
      <c r="B19" s="214" t="s">
        <v>18</v>
      </c>
      <c r="C19" s="215"/>
      <c r="D19" s="215">
        <v>1600456.28</v>
      </c>
      <c r="E19" s="216"/>
    </row>
    <row r="20" spans="1:5" ht="16.5" customHeight="1" x14ac:dyDescent="0.25">
      <c r="A20" s="209">
        <v>313</v>
      </c>
      <c r="B20" s="210" t="s">
        <v>56</v>
      </c>
      <c r="C20" s="217"/>
      <c r="D20" s="217">
        <f>D21</f>
        <v>197028.51</v>
      </c>
      <c r="E20" s="218"/>
    </row>
    <row r="21" spans="1:5" ht="17.25" customHeight="1" x14ac:dyDescent="0.25">
      <c r="A21" s="213">
        <v>3132</v>
      </c>
      <c r="B21" s="214" t="s">
        <v>57</v>
      </c>
      <c r="C21" s="215"/>
      <c r="D21" s="215">
        <v>197028.51</v>
      </c>
      <c r="E21" s="216"/>
    </row>
    <row r="22" spans="1:5" ht="15.75" x14ac:dyDescent="0.25">
      <c r="A22" s="199">
        <v>31</v>
      </c>
      <c r="B22" s="192" t="s">
        <v>159</v>
      </c>
      <c r="C22" s="200">
        <f t="shared" ref="C22:D22" si="1">SUM(C23)</f>
        <v>21330</v>
      </c>
      <c r="D22" s="200">
        <f t="shared" si="1"/>
        <v>21300.97</v>
      </c>
      <c r="E22" s="201">
        <f t="shared" ref="E22" si="2">SUM(E23)</f>
        <v>99.863900609470235</v>
      </c>
    </row>
    <row r="23" spans="1:5" ht="18" customHeight="1" x14ac:dyDescent="0.25">
      <c r="A23" s="202">
        <v>3</v>
      </c>
      <c r="B23" s="193" t="s">
        <v>3</v>
      </c>
      <c r="C23" s="219">
        <f>SUM(C24)</f>
        <v>21330</v>
      </c>
      <c r="D23" s="219">
        <f>SUM(D24)</f>
        <v>21300.97</v>
      </c>
      <c r="E23" s="220">
        <f>SUM(D23/C23*100)</f>
        <v>99.863900609470235</v>
      </c>
    </row>
    <row r="24" spans="1:5" ht="18" customHeight="1" x14ac:dyDescent="0.25">
      <c r="A24" s="221">
        <v>31</v>
      </c>
      <c r="B24" s="222" t="s">
        <v>4</v>
      </c>
      <c r="C24" s="223">
        <v>21330</v>
      </c>
      <c r="D24" s="223">
        <f>D25</f>
        <v>21300.97</v>
      </c>
      <c r="E24" s="224">
        <f>SUM(D24/C24*100)</f>
        <v>99.863900609470235</v>
      </c>
    </row>
    <row r="25" spans="1:5" ht="18" customHeight="1" x14ac:dyDescent="0.25">
      <c r="A25" s="225">
        <v>312</v>
      </c>
      <c r="B25" s="226" t="s">
        <v>169</v>
      </c>
      <c r="C25" s="227"/>
      <c r="D25" s="227">
        <f>D26</f>
        <v>21300.97</v>
      </c>
      <c r="E25" s="228"/>
    </row>
    <row r="26" spans="1:5" ht="16.5" customHeight="1" x14ac:dyDescent="0.25">
      <c r="A26" s="229">
        <v>3121</v>
      </c>
      <c r="B26" s="190" t="s">
        <v>169</v>
      </c>
      <c r="C26" s="230"/>
      <c r="D26" s="230">
        <v>21300.97</v>
      </c>
      <c r="E26" s="231"/>
    </row>
    <row r="27" spans="1:5" ht="15.75" x14ac:dyDescent="0.25">
      <c r="A27" s="199">
        <v>43</v>
      </c>
      <c r="B27" s="192" t="s">
        <v>160</v>
      </c>
      <c r="C27" s="219">
        <f t="shared" ref="C27:D27" si="3">SUM(C28)</f>
        <v>302041.76</v>
      </c>
      <c r="D27" s="219">
        <f t="shared" si="3"/>
        <v>245787.23</v>
      </c>
      <c r="E27" s="204">
        <f t="shared" ref="E27" si="4">(D27/C27)*100</f>
        <v>81.375247581658911</v>
      </c>
    </row>
    <row r="28" spans="1:5" ht="18.75" customHeight="1" x14ac:dyDescent="0.25">
      <c r="A28" s="202">
        <v>3</v>
      </c>
      <c r="B28" s="193" t="s">
        <v>3</v>
      </c>
      <c r="C28" s="219">
        <f>SUM(C29)</f>
        <v>302041.76</v>
      </c>
      <c r="D28" s="219">
        <f>SUM(D29)</f>
        <v>245787.23</v>
      </c>
      <c r="E28" s="220">
        <f>(D28/C28)*100</f>
        <v>81.375247581658911</v>
      </c>
    </row>
    <row r="29" spans="1:5" ht="17.25" customHeight="1" x14ac:dyDescent="0.25">
      <c r="A29" s="205">
        <v>31</v>
      </c>
      <c r="B29" s="206" t="s">
        <v>4</v>
      </c>
      <c r="C29" s="232">
        <v>302041.76</v>
      </c>
      <c r="D29" s="232">
        <f>D30+D32+D34</f>
        <v>245787.23</v>
      </c>
      <c r="E29" s="233">
        <f>(D29/C29)*100</f>
        <v>81.375247581658911</v>
      </c>
    </row>
    <row r="30" spans="1:5" ht="15.75" x14ac:dyDescent="0.25">
      <c r="A30" s="209">
        <v>311</v>
      </c>
      <c r="B30" s="210" t="s">
        <v>168</v>
      </c>
      <c r="C30" s="217"/>
      <c r="D30" s="217">
        <f>D31</f>
        <v>6721.98</v>
      </c>
      <c r="E30" s="218"/>
    </row>
    <row r="31" spans="1:5" ht="18.75" customHeight="1" x14ac:dyDescent="0.25">
      <c r="A31" s="213">
        <v>3111</v>
      </c>
      <c r="B31" s="214" t="s">
        <v>18</v>
      </c>
      <c r="C31" s="215"/>
      <c r="D31" s="215">
        <v>6721.98</v>
      </c>
      <c r="E31" s="216"/>
    </row>
    <row r="32" spans="1:5" ht="18" customHeight="1" x14ac:dyDescent="0.25">
      <c r="A32" s="209">
        <v>312</v>
      </c>
      <c r="B32" s="210" t="s">
        <v>169</v>
      </c>
      <c r="C32" s="217"/>
      <c r="D32" s="217">
        <f>D33</f>
        <v>172791.37</v>
      </c>
      <c r="E32" s="218"/>
    </row>
    <row r="33" spans="1:5" ht="16.5" customHeight="1" x14ac:dyDescent="0.25">
      <c r="A33" s="213" t="s">
        <v>170</v>
      </c>
      <c r="B33" s="214" t="s">
        <v>169</v>
      </c>
      <c r="C33" s="215"/>
      <c r="D33" s="215">
        <v>172791.37</v>
      </c>
      <c r="E33" s="216"/>
    </row>
    <row r="34" spans="1:5" ht="31.5" x14ac:dyDescent="0.25">
      <c r="A34" s="209">
        <v>313</v>
      </c>
      <c r="B34" s="210" t="s">
        <v>56</v>
      </c>
      <c r="C34" s="217"/>
      <c r="D34" s="217">
        <f>D35</f>
        <v>66273.88</v>
      </c>
      <c r="E34" s="218"/>
    </row>
    <row r="35" spans="1:5" ht="21" customHeight="1" x14ac:dyDescent="0.25">
      <c r="A35" s="213">
        <v>3132</v>
      </c>
      <c r="B35" s="214" t="s">
        <v>57</v>
      </c>
      <c r="C35" s="215"/>
      <c r="D35" s="215">
        <v>66273.88</v>
      </c>
      <c r="E35" s="216"/>
    </row>
    <row r="36" spans="1:5" ht="39" customHeight="1" x14ac:dyDescent="0.25">
      <c r="A36" s="196" t="s">
        <v>171</v>
      </c>
      <c r="B36" s="234" t="s">
        <v>172</v>
      </c>
      <c r="C36" s="235">
        <f>SUM(C37,C51,C63,C102,C116,C127,C132)</f>
        <v>532755.06999999995</v>
      </c>
      <c r="D36" s="235">
        <f>SUM(D37,D51,D63,D102,D116,D127,D132)</f>
        <v>499300.08</v>
      </c>
      <c r="E36" s="236">
        <f>(D36/C36*100)</f>
        <v>93.720380737061788</v>
      </c>
    </row>
    <row r="37" spans="1:5" ht="15.75" x14ac:dyDescent="0.25">
      <c r="A37" s="199">
        <v>11</v>
      </c>
      <c r="B37" s="192" t="s">
        <v>167</v>
      </c>
      <c r="C37" s="200">
        <f>SUM(C38)</f>
        <v>67519.350000000006</v>
      </c>
      <c r="D37" s="200">
        <f>SUM(D38)</f>
        <v>16618.18</v>
      </c>
      <c r="E37" s="237">
        <f t="shared" ref="E37:E134" si="5">(D37/C37)*100</f>
        <v>24.612470351091943</v>
      </c>
    </row>
    <row r="38" spans="1:5" ht="15.75" x14ac:dyDescent="0.25">
      <c r="A38" s="220">
        <v>3</v>
      </c>
      <c r="B38" s="192" t="s">
        <v>3</v>
      </c>
      <c r="C38" s="219">
        <f t="shared" ref="C38:D38" si="6">SUM(C39)</f>
        <v>67519.350000000006</v>
      </c>
      <c r="D38" s="219">
        <f t="shared" si="6"/>
        <v>16618.18</v>
      </c>
      <c r="E38" s="237">
        <f t="shared" si="5"/>
        <v>24.612470351091943</v>
      </c>
    </row>
    <row r="39" spans="1:5" ht="18.75" customHeight="1" x14ac:dyDescent="0.25">
      <c r="A39" s="205">
        <v>32</v>
      </c>
      <c r="B39" s="206" t="s">
        <v>9</v>
      </c>
      <c r="C39" s="232">
        <v>67519.350000000006</v>
      </c>
      <c r="D39" s="232">
        <f>SUM(D40,D46,D49)</f>
        <v>16618.18</v>
      </c>
      <c r="E39" s="238">
        <f t="shared" si="5"/>
        <v>24.612470351091943</v>
      </c>
    </row>
    <row r="40" spans="1:5" ht="17.25" customHeight="1" x14ac:dyDescent="0.25">
      <c r="A40" s="209">
        <v>322</v>
      </c>
      <c r="B40" s="210" t="s">
        <v>61</v>
      </c>
      <c r="C40" s="217"/>
      <c r="D40" s="217">
        <f>SUM(D41:D45)</f>
        <v>14336.65</v>
      </c>
      <c r="E40" s="239"/>
    </row>
    <row r="41" spans="1:5" ht="17.25" customHeight="1" x14ac:dyDescent="0.25">
      <c r="A41" s="213">
        <v>3221</v>
      </c>
      <c r="B41" s="214" t="s">
        <v>173</v>
      </c>
      <c r="C41" s="215"/>
      <c r="D41" s="215">
        <v>138.5</v>
      </c>
      <c r="E41" s="238"/>
    </row>
    <row r="42" spans="1:5" ht="16.5" customHeight="1" x14ac:dyDescent="0.25">
      <c r="A42" s="213">
        <v>3222</v>
      </c>
      <c r="B42" s="214" t="s">
        <v>63</v>
      </c>
      <c r="C42" s="215"/>
      <c r="D42" s="215">
        <v>859.51</v>
      </c>
      <c r="E42" s="238"/>
    </row>
    <row r="43" spans="1:5" ht="18" customHeight="1" x14ac:dyDescent="0.25">
      <c r="A43" s="213">
        <v>3223</v>
      </c>
      <c r="B43" s="214" t="s">
        <v>64</v>
      </c>
      <c r="C43" s="215"/>
      <c r="D43" s="215">
        <v>11558.18</v>
      </c>
      <c r="E43" s="238"/>
    </row>
    <row r="44" spans="1:5" ht="18" customHeight="1" x14ac:dyDescent="0.25">
      <c r="A44" s="213">
        <v>3224</v>
      </c>
      <c r="B44" s="214" t="s">
        <v>174</v>
      </c>
      <c r="C44" s="215"/>
      <c r="D44" s="215">
        <v>122.57</v>
      </c>
      <c r="E44" s="238"/>
    </row>
    <row r="45" spans="1:5" ht="18" customHeight="1" x14ac:dyDescent="0.25">
      <c r="A45" s="213">
        <v>3225</v>
      </c>
      <c r="B45" s="214" t="s">
        <v>175</v>
      </c>
      <c r="C45" s="215"/>
      <c r="D45" s="215">
        <v>1657.89</v>
      </c>
      <c r="E45" s="238"/>
    </row>
    <row r="46" spans="1:5" ht="18.75" customHeight="1" x14ac:dyDescent="0.25">
      <c r="A46" s="209">
        <v>323</v>
      </c>
      <c r="B46" s="210" t="s">
        <v>68</v>
      </c>
      <c r="C46" s="217"/>
      <c r="D46" s="217">
        <f>SUM(D47,D48)</f>
        <v>2252.31</v>
      </c>
      <c r="E46" s="239"/>
    </row>
    <row r="47" spans="1:5" ht="18" customHeight="1" x14ac:dyDescent="0.25">
      <c r="A47" s="213">
        <v>3231</v>
      </c>
      <c r="B47" s="214" t="s">
        <v>69</v>
      </c>
      <c r="C47" s="215"/>
      <c r="D47" s="215">
        <v>1109</v>
      </c>
      <c r="E47" s="238"/>
    </row>
    <row r="48" spans="1:5" ht="18.75" customHeight="1" x14ac:dyDescent="0.25">
      <c r="A48" s="213">
        <v>3239</v>
      </c>
      <c r="B48" s="214" t="s">
        <v>77</v>
      </c>
      <c r="C48" s="215"/>
      <c r="D48" s="215">
        <v>1143.31</v>
      </c>
      <c r="E48" s="238"/>
    </row>
    <row r="49" spans="1:5" ht="18.75" customHeight="1" x14ac:dyDescent="0.25">
      <c r="A49" s="209">
        <v>329</v>
      </c>
      <c r="B49" s="210" t="s">
        <v>176</v>
      </c>
      <c r="C49" s="217"/>
      <c r="D49" s="217">
        <f>D50</f>
        <v>29.22</v>
      </c>
      <c r="E49" s="239"/>
    </row>
    <row r="50" spans="1:5" ht="18.75" customHeight="1" x14ac:dyDescent="0.25">
      <c r="A50" s="213">
        <v>3293</v>
      </c>
      <c r="B50" s="214" t="s">
        <v>81</v>
      </c>
      <c r="C50" s="215"/>
      <c r="D50" s="215">
        <v>29.22</v>
      </c>
      <c r="E50" s="238"/>
    </row>
    <row r="51" spans="1:5" ht="15.75" x14ac:dyDescent="0.25">
      <c r="A51" s="199">
        <v>43</v>
      </c>
      <c r="B51" s="192" t="s">
        <v>160</v>
      </c>
      <c r="C51" s="203">
        <f>SUM(C52)</f>
        <v>245121.06</v>
      </c>
      <c r="D51" s="203">
        <f>SUM(D52)</f>
        <v>272302.98</v>
      </c>
      <c r="E51" s="237">
        <f t="shared" si="5"/>
        <v>111.08918181081624</v>
      </c>
    </row>
    <row r="52" spans="1:5" ht="15.75" x14ac:dyDescent="0.25">
      <c r="A52" s="220">
        <v>3</v>
      </c>
      <c r="B52" s="192" t="s">
        <v>3</v>
      </c>
      <c r="C52" s="203">
        <f t="shared" ref="C52:D52" si="7">SUM(C53)</f>
        <v>245121.06</v>
      </c>
      <c r="D52" s="203">
        <f t="shared" si="7"/>
        <v>272302.98</v>
      </c>
      <c r="E52" s="237">
        <f t="shared" si="5"/>
        <v>111.08918181081624</v>
      </c>
    </row>
    <row r="53" spans="1:5" ht="18" customHeight="1" x14ac:dyDescent="0.25">
      <c r="A53" s="205">
        <v>32</v>
      </c>
      <c r="B53" s="206" t="s">
        <v>9</v>
      </c>
      <c r="C53" s="240">
        <v>245121.06</v>
      </c>
      <c r="D53" s="240">
        <f>SUM(D54,D59)</f>
        <v>272302.98</v>
      </c>
      <c r="E53" s="238">
        <f t="shared" si="5"/>
        <v>111.08918181081624</v>
      </c>
    </row>
    <row r="54" spans="1:5" ht="18" customHeight="1" x14ac:dyDescent="0.25">
      <c r="A54" s="209">
        <v>321</v>
      </c>
      <c r="B54" s="210" t="s">
        <v>19</v>
      </c>
      <c r="C54" s="217"/>
      <c r="D54" s="217">
        <f>SUM(D55:D58)</f>
        <v>110394.27</v>
      </c>
      <c r="E54" s="241"/>
    </row>
    <row r="55" spans="1:5" ht="18" customHeight="1" x14ac:dyDescent="0.25">
      <c r="A55" s="213">
        <v>3211</v>
      </c>
      <c r="B55" s="214" t="s">
        <v>20</v>
      </c>
      <c r="C55" s="215"/>
      <c r="D55" s="215">
        <v>4236.63</v>
      </c>
      <c r="E55" s="238"/>
    </row>
    <row r="56" spans="1:5" ht="18.75" customHeight="1" x14ac:dyDescent="0.25">
      <c r="A56" s="213">
        <v>3212</v>
      </c>
      <c r="B56" s="214" t="s">
        <v>177</v>
      </c>
      <c r="C56" s="215"/>
      <c r="D56" s="215">
        <v>99900.66</v>
      </c>
      <c r="E56" s="238"/>
    </row>
    <row r="57" spans="1:5" ht="18.75" customHeight="1" x14ac:dyDescent="0.25">
      <c r="A57" s="213">
        <v>3213</v>
      </c>
      <c r="B57" s="214" t="s">
        <v>59</v>
      </c>
      <c r="C57" s="215"/>
      <c r="D57" s="215">
        <v>4365.92</v>
      </c>
      <c r="E57" s="238"/>
    </row>
    <row r="58" spans="1:5" ht="17.25" customHeight="1" x14ac:dyDescent="0.25">
      <c r="A58" s="213">
        <v>3214</v>
      </c>
      <c r="B58" s="214" t="s">
        <v>60</v>
      </c>
      <c r="C58" s="215"/>
      <c r="D58" s="215">
        <v>1891.06</v>
      </c>
      <c r="E58" s="238"/>
    </row>
    <row r="59" spans="1:5" ht="17.25" customHeight="1" x14ac:dyDescent="0.25">
      <c r="A59" s="209">
        <v>322</v>
      </c>
      <c r="B59" s="210" t="s">
        <v>61</v>
      </c>
      <c r="C59" s="217"/>
      <c r="D59" s="217">
        <f>SUM(D60:D62)</f>
        <v>161908.71</v>
      </c>
      <c r="E59" s="241"/>
    </row>
    <row r="60" spans="1:5" ht="17.25" customHeight="1" x14ac:dyDescent="0.25">
      <c r="A60" s="213">
        <v>3221</v>
      </c>
      <c r="B60" s="214" t="s">
        <v>173</v>
      </c>
      <c r="C60" s="215"/>
      <c r="D60" s="215">
        <v>20038.88</v>
      </c>
      <c r="E60" s="238"/>
    </row>
    <row r="61" spans="1:5" ht="18.75" customHeight="1" x14ac:dyDescent="0.25">
      <c r="A61" s="213">
        <v>3222</v>
      </c>
      <c r="B61" s="214" t="s">
        <v>63</v>
      </c>
      <c r="C61" s="215"/>
      <c r="D61" s="215">
        <v>84674.04</v>
      </c>
      <c r="E61" s="238"/>
    </row>
    <row r="62" spans="1:5" ht="18.75" customHeight="1" x14ac:dyDescent="0.25">
      <c r="A62" s="213">
        <v>3223</v>
      </c>
      <c r="B62" s="214" t="s">
        <v>64</v>
      </c>
      <c r="C62" s="215"/>
      <c r="D62" s="215">
        <v>57195.79</v>
      </c>
      <c r="E62" s="238"/>
    </row>
    <row r="63" spans="1:5" ht="15.75" x14ac:dyDescent="0.25">
      <c r="A63" s="242">
        <v>52</v>
      </c>
      <c r="B63" s="243" t="s">
        <v>161</v>
      </c>
      <c r="C63" s="203">
        <f>C64+C95</f>
        <v>191989.59999999998</v>
      </c>
      <c r="D63" s="203">
        <f>D64+D95</f>
        <v>182252.47</v>
      </c>
      <c r="E63" s="237">
        <f t="shared" si="5"/>
        <v>94.928303408101286</v>
      </c>
    </row>
    <row r="64" spans="1:5" ht="18" customHeight="1" x14ac:dyDescent="0.25">
      <c r="A64" s="209">
        <v>3</v>
      </c>
      <c r="B64" s="243" t="s">
        <v>3</v>
      </c>
      <c r="C64" s="203">
        <f>C65+C91</f>
        <v>172659.3</v>
      </c>
      <c r="D64" s="203">
        <f>D65+D91</f>
        <v>163591.76999999999</v>
      </c>
      <c r="E64" s="237">
        <f t="shared" si="5"/>
        <v>94.748310690475407</v>
      </c>
    </row>
    <row r="65" spans="1:5" ht="17.25" customHeight="1" x14ac:dyDescent="0.25">
      <c r="A65" s="205">
        <v>32</v>
      </c>
      <c r="B65" s="206" t="s">
        <v>9</v>
      </c>
      <c r="C65" s="232">
        <v>169009.3</v>
      </c>
      <c r="D65" s="232">
        <f>D66+D68+D75+D85</f>
        <v>159770.44999999998</v>
      </c>
      <c r="E65" s="238">
        <f t="shared" si="5"/>
        <v>94.533525669889173</v>
      </c>
    </row>
    <row r="66" spans="1:5" ht="18.75" customHeight="1" x14ac:dyDescent="0.25">
      <c r="A66" s="209">
        <v>321</v>
      </c>
      <c r="B66" s="210" t="s">
        <v>19</v>
      </c>
      <c r="C66" s="217"/>
      <c r="D66" s="217">
        <f>D67</f>
        <v>1600</v>
      </c>
      <c r="E66" s="241"/>
    </row>
    <row r="67" spans="1:5" ht="18" customHeight="1" x14ac:dyDescent="0.25">
      <c r="A67" s="213">
        <v>3213</v>
      </c>
      <c r="B67" s="214" t="s">
        <v>59</v>
      </c>
      <c r="C67" s="215"/>
      <c r="D67" s="215">
        <v>1600</v>
      </c>
      <c r="E67" s="238"/>
    </row>
    <row r="68" spans="1:5" ht="18" customHeight="1" x14ac:dyDescent="0.25">
      <c r="A68" s="209">
        <v>322</v>
      </c>
      <c r="B68" s="210" t="s">
        <v>61</v>
      </c>
      <c r="C68" s="217"/>
      <c r="D68" s="217">
        <f>SUM(D69:D74)</f>
        <v>91863.75</v>
      </c>
      <c r="E68" s="239"/>
    </row>
    <row r="69" spans="1:5" ht="18.75" customHeight="1" x14ac:dyDescent="0.25">
      <c r="A69" s="213">
        <v>3221</v>
      </c>
      <c r="B69" s="214" t="s">
        <v>173</v>
      </c>
      <c r="C69" s="215"/>
      <c r="D69" s="215">
        <v>13487.05</v>
      </c>
      <c r="E69" s="238"/>
    </row>
    <row r="70" spans="1:5" ht="18.75" customHeight="1" x14ac:dyDescent="0.25">
      <c r="A70" s="213">
        <v>3222</v>
      </c>
      <c r="B70" s="214" t="s">
        <v>63</v>
      </c>
      <c r="C70" s="215"/>
      <c r="D70" s="215">
        <v>43783.27</v>
      </c>
      <c r="E70" s="238"/>
    </row>
    <row r="71" spans="1:5" ht="18" customHeight="1" x14ac:dyDescent="0.25">
      <c r="A71" s="213">
        <v>3223</v>
      </c>
      <c r="B71" s="214" t="s">
        <v>64</v>
      </c>
      <c r="C71" s="215"/>
      <c r="D71" s="215"/>
      <c r="E71" s="238"/>
    </row>
    <row r="72" spans="1:5" ht="18.75" customHeight="1" x14ac:dyDescent="0.25">
      <c r="A72" s="213">
        <v>3224</v>
      </c>
      <c r="B72" s="214" t="s">
        <v>174</v>
      </c>
      <c r="C72" s="215"/>
      <c r="D72" s="215">
        <v>6449.72</v>
      </c>
      <c r="E72" s="238"/>
    </row>
    <row r="73" spans="1:5" ht="18.75" customHeight="1" x14ac:dyDescent="0.25">
      <c r="A73" s="213">
        <v>3225</v>
      </c>
      <c r="B73" s="214" t="s">
        <v>175</v>
      </c>
      <c r="C73" s="215"/>
      <c r="D73" s="215">
        <v>24434.3</v>
      </c>
      <c r="E73" s="238"/>
    </row>
    <row r="74" spans="1:5" ht="18" customHeight="1" x14ac:dyDescent="0.25">
      <c r="A74" s="213">
        <v>3227</v>
      </c>
      <c r="B74" s="214" t="s">
        <v>178</v>
      </c>
      <c r="C74" s="215"/>
      <c r="D74" s="215">
        <v>3709.41</v>
      </c>
      <c r="E74" s="238"/>
    </row>
    <row r="75" spans="1:5" ht="31.5" x14ac:dyDescent="0.25">
      <c r="A75" s="209">
        <v>323</v>
      </c>
      <c r="B75" s="210" t="s">
        <v>68</v>
      </c>
      <c r="C75" s="217"/>
      <c r="D75" s="217">
        <f>SUM(D76:D84)</f>
        <v>58725.899999999994</v>
      </c>
      <c r="E75" s="239"/>
    </row>
    <row r="76" spans="1:5" ht="18" customHeight="1" x14ac:dyDescent="0.25">
      <c r="A76" s="213">
        <v>3231</v>
      </c>
      <c r="B76" s="214" t="s">
        <v>69</v>
      </c>
      <c r="C76" s="215"/>
      <c r="D76" s="215">
        <v>6247.78</v>
      </c>
      <c r="E76" s="238"/>
    </row>
    <row r="77" spans="1:5" ht="18" customHeight="1" x14ac:dyDescent="0.25">
      <c r="A77" s="213">
        <v>3232</v>
      </c>
      <c r="B77" s="214" t="s">
        <v>179</v>
      </c>
      <c r="C77" s="215"/>
      <c r="D77" s="215">
        <v>16856.64</v>
      </c>
      <c r="E77" s="238"/>
    </row>
    <row r="78" spans="1:5" ht="18" customHeight="1" x14ac:dyDescent="0.25">
      <c r="A78" s="213">
        <v>3233</v>
      </c>
      <c r="B78" s="214" t="s">
        <v>71</v>
      </c>
      <c r="C78" s="215"/>
      <c r="D78" s="215">
        <v>584.75</v>
      </c>
      <c r="E78" s="238"/>
    </row>
    <row r="79" spans="1:5" ht="18" customHeight="1" x14ac:dyDescent="0.25">
      <c r="A79" s="213">
        <v>3234</v>
      </c>
      <c r="B79" s="214" t="s">
        <v>180</v>
      </c>
      <c r="C79" s="215"/>
      <c r="D79" s="215">
        <v>14380.34</v>
      </c>
      <c r="E79" s="238"/>
    </row>
    <row r="80" spans="1:5" ht="18" customHeight="1" x14ac:dyDescent="0.25">
      <c r="A80" s="213">
        <v>3235</v>
      </c>
      <c r="B80" s="214" t="s">
        <v>73</v>
      </c>
      <c r="C80" s="215"/>
      <c r="D80" s="215">
        <v>1802.85</v>
      </c>
      <c r="E80" s="238"/>
    </row>
    <row r="81" spans="1:5" ht="18.75" customHeight="1" x14ac:dyDescent="0.25">
      <c r="A81" s="213">
        <v>3236</v>
      </c>
      <c r="B81" s="214" t="s">
        <v>74</v>
      </c>
      <c r="C81" s="215"/>
      <c r="D81" s="215">
        <v>7166.26</v>
      </c>
      <c r="E81" s="238"/>
    </row>
    <row r="82" spans="1:5" ht="18.75" customHeight="1" x14ac:dyDescent="0.25">
      <c r="A82" s="213">
        <v>3237</v>
      </c>
      <c r="B82" s="214" t="s">
        <v>75</v>
      </c>
      <c r="C82" s="215"/>
      <c r="D82" s="215">
        <v>3252.93</v>
      </c>
      <c r="E82" s="238"/>
    </row>
    <row r="83" spans="1:5" ht="18.75" customHeight="1" x14ac:dyDescent="0.25">
      <c r="A83" s="213">
        <v>3238</v>
      </c>
      <c r="B83" s="214" t="s">
        <v>76</v>
      </c>
      <c r="C83" s="215"/>
      <c r="D83" s="215">
        <v>4441.54</v>
      </c>
      <c r="E83" s="238"/>
    </row>
    <row r="84" spans="1:5" ht="18" customHeight="1" x14ac:dyDescent="0.25">
      <c r="A84" s="213">
        <v>3239</v>
      </c>
      <c r="B84" s="214" t="s">
        <v>77</v>
      </c>
      <c r="C84" s="215"/>
      <c r="D84" s="215">
        <v>3992.81</v>
      </c>
      <c r="E84" s="238"/>
    </row>
    <row r="85" spans="1:5" ht="18.75" customHeight="1" x14ac:dyDescent="0.25">
      <c r="A85" s="209">
        <v>329</v>
      </c>
      <c r="B85" s="210" t="s">
        <v>176</v>
      </c>
      <c r="C85" s="217"/>
      <c r="D85" s="217">
        <f>SUM(D86:D90)</f>
        <v>7580.7999999999993</v>
      </c>
      <c r="E85" s="238"/>
    </row>
    <row r="86" spans="1:5" ht="18.75" customHeight="1" x14ac:dyDescent="0.25">
      <c r="A86" s="213">
        <v>3291</v>
      </c>
      <c r="B86" s="214" t="s">
        <v>181</v>
      </c>
      <c r="C86" s="215"/>
      <c r="D86" s="215">
        <v>6070.96</v>
      </c>
      <c r="E86" s="238"/>
    </row>
    <row r="87" spans="1:5" ht="18.75" customHeight="1" x14ac:dyDescent="0.25">
      <c r="A87" s="213">
        <v>3292</v>
      </c>
      <c r="B87" s="214" t="s">
        <v>80</v>
      </c>
      <c r="C87" s="215"/>
      <c r="D87" s="215">
        <v>619.91999999999996</v>
      </c>
      <c r="E87" s="238"/>
    </row>
    <row r="88" spans="1:5" ht="18.75" customHeight="1" x14ac:dyDescent="0.25">
      <c r="A88" s="213">
        <v>3293</v>
      </c>
      <c r="B88" s="214" t="s">
        <v>81</v>
      </c>
      <c r="C88" s="215"/>
      <c r="D88" s="215">
        <v>817.44</v>
      </c>
      <c r="E88" s="238"/>
    </row>
    <row r="89" spans="1:5" ht="18.75" customHeight="1" x14ac:dyDescent="0.25">
      <c r="A89" s="213">
        <v>3295</v>
      </c>
      <c r="B89" s="214" t="s">
        <v>182</v>
      </c>
      <c r="C89" s="215"/>
      <c r="D89" s="215">
        <v>12.5</v>
      </c>
      <c r="E89" s="238"/>
    </row>
    <row r="90" spans="1:5" ht="18.75" customHeight="1" x14ac:dyDescent="0.25">
      <c r="A90" s="213">
        <v>3299</v>
      </c>
      <c r="B90" s="214" t="s">
        <v>176</v>
      </c>
      <c r="C90" s="215"/>
      <c r="D90" s="215">
        <v>59.98</v>
      </c>
      <c r="E90" s="238"/>
    </row>
    <row r="91" spans="1:5" ht="18" customHeight="1" x14ac:dyDescent="0.25">
      <c r="A91" s="205">
        <v>34</v>
      </c>
      <c r="B91" s="206" t="s">
        <v>83</v>
      </c>
      <c r="C91" s="232">
        <v>3650</v>
      </c>
      <c r="D91" s="232">
        <f>D92</f>
        <v>3821.32</v>
      </c>
      <c r="E91" s="237">
        <f t="shared" si="5"/>
        <v>104.69369863013699</v>
      </c>
    </row>
    <row r="92" spans="1:5" ht="18" customHeight="1" x14ac:dyDescent="0.25">
      <c r="A92" s="209">
        <v>343</v>
      </c>
      <c r="B92" s="210" t="s">
        <v>84</v>
      </c>
      <c r="C92" s="217"/>
      <c r="D92" s="217">
        <f>D93+D94</f>
        <v>3821.32</v>
      </c>
      <c r="E92" s="237"/>
    </row>
    <row r="93" spans="1:5" ht="18.75" customHeight="1" x14ac:dyDescent="0.25">
      <c r="A93" s="213">
        <v>3431</v>
      </c>
      <c r="B93" s="214" t="s">
        <v>183</v>
      </c>
      <c r="C93" s="215"/>
      <c r="D93" s="215">
        <v>3764.34</v>
      </c>
      <c r="E93" s="237"/>
    </row>
    <row r="94" spans="1:5" ht="18.75" customHeight="1" x14ac:dyDescent="0.25">
      <c r="A94" s="213">
        <v>3433</v>
      </c>
      <c r="B94" s="214" t="s">
        <v>86</v>
      </c>
      <c r="C94" s="215"/>
      <c r="D94" s="215">
        <v>56.98</v>
      </c>
      <c r="E94" s="237"/>
    </row>
    <row r="95" spans="1:5" ht="18.75" customHeight="1" x14ac:dyDescent="0.25">
      <c r="A95" s="209">
        <v>4</v>
      </c>
      <c r="B95" s="243" t="s">
        <v>5</v>
      </c>
      <c r="C95" s="203">
        <f>C96</f>
        <v>19330.3</v>
      </c>
      <c r="D95" s="203">
        <f>D96</f>
        <v>18660.7</v>
      </c>
      <c r="E95" s="237">
        <f t="shared" si="5"/>
        <v>96.536008235774929</v>
      </c>
    </row>
    <row r="96" spans="1:5" ht="18.75" customHeight="1" x14ac:dyDescent="0.25">
      <c r="A96" s="205">
        <v>42</v>
      </c>
      <c r="B96" s="206" t="s">
        <v>184</v>
      </c>
      <c r="C96" s="232">
        <v>19330.3</v>
      </c>
      <c r="D96" s="232">
        <f>D97+D100</f>
        <v>18660.7</v>
      </c>
      <c r="E96" s="238">
        <f t="shared" si="5"/>
        <v>96.536008235774929</v>
      </c>
    </row>
    <row r="97" spans="1:5" ht="18" customHeight="1" x14ac:dyDescent="0.25">
      <c r="A97" s="209">
        <v>422</v>
      </c>
      <c r="B97" s="210" t="s">
        <v>87</v>
      </c>
      <c r="C97" s="217"/>
      <c r="D97" s="217">
        <f>D98+D99</f>
        <v>16756.96</v>
      </c>
      <c r="E97" s="239"/>
    </row>
    <row r="98" spans="1:5" ht="18" customHeight="1" x14ac:dyDescent="0.25">
      <c r="A98" s="213">
        <v>4221</v>
      </c>
      <c r="B98" s="214" t="s">
        <v>88</v>
      </c>
      <c r="C98" s="215"/>
      <c r="D98" s="215">
        <v>11276.45</v>
      </c>
      <c r="E98" s="238"/>
    </row>
    <row r="99" spans="1:5" ht="18.75" customHeight="1" x14ac:dyDescent="0.25">
      <c r="A99" s="213">
        <v>4227</v>
      </c>
      <c r="B99" s="214" t="s">
        <v>91</v>
      </c>
      <c r="C99" s="215"/>
      <c r="D99" s="215">
        <v>5480.51</v>
      </c>
      <c r="E99" s="238"/>
    </row>
    <row r="100" spans="1:5" ht="18" customHeight="1" x14ac:dyDescent="0.25">
      <c r="A100" s="209">
        <v>426</v>
      </c>
      <c r="B100" s="210" t="s">
        <v>92</v>
      </c>
      <c r="C100" s="217"/>
      <c r="D100" s="217">
        <f>D101</f>
        <v>1903.74</v>
      </c>
      <c r="E100" s="239"/>
    </row>
    <row r="101" spans="1:5" ht="18.75" customHeight="1" x14ac:dyDescent="0.25">
      <c r="A101" s="213">
        <v>4262</v>
      </c>
      <c r="B101" s="214" t="s">
        <v>93</v>
      </c>
      <c r="C101" s="215"/>
      <c r="D101" s="215">
        <v>1903.74</v>
      </c>
      <c r="E101" s="238"/>
    </row>
    <row r="102" spans="1:5" ht="19.5" customHeight="1" x14ac:dyDescent="0.25">
      <c r="A102" s="242">
        <v>51</v>
      </c>
      <c r="B102" s="243" t="s">
        <v>185</v>
      </c>
      <c r="C102" s="203">
        <f>C103+C112</f>
        <v>12379.58</v>
      </c>
      <c r="D102" s="203">
        <f>D103+D112</f>
        <v>12379.58</v>
      </c>
      <c r="E102" s="237">
        <f t="shared" si="5"/>
        <v>100</v>
      </c>
    </row>
    <row r="103" spans="1:5" ht="18.75" customHeight="1" x14ac:dyDescent="0.25">
      <c r="A103" s="209">
        <v>3</v>
      </c>
      <c r="B103" s="243" t="s">
        <v>3</v>
      </c>
      <c r="C103" s="203">
        <f>C104</f>
        <v>6606.14</v>
      </c>
      <c r="D103" s="203">
        <f>D104</f>
        <v>6606.14</v>
      </c>
      <c r="E103" s="237">
        <f t="shared" si="5"/>
        <v>100</v>
      </c>
    </row>
    <row r="104" spans="1:5" ht="18" customHeight="1" x14ac:dyDescent="0.25">
      <c r="A104" s="205">
        <v>32</v>
      </c>
      <c r="B104" s="206" t="s">
        <v>9</v>
      </c>
      <c r="C104" s="232">
        <v>6606.14</v>
      </c>
      <c r="D104" s="232">
        <f>D105+D110+D108</f>
        <v>6606.14</v>
      </c>
      <c r="E104" s="238">
        <f t="shared" si="5"/>
        <v>100</v>
      </c>
    </row>
    <row r="105" spans="1:5" ht="18" customHeight="1" x14ac:dyDescent="0.25">
      <c r="A105" s="209">
        <v>321</v>
      </c>
      <c r="B105" s="210" t="s">
        <v>19</v>
      </c>
      <c r="C105" s="217"/>
      <c r="D105" s="217">
        <f>D106+D107</f>
        <v>6340.6900000000005</v>
      </c>
      <c r="E105" s="239"/>
    </row>
    <row r="106" spans="1:5" ht="18.75" customHeight="1" x14ac:dyDescent="0.25">
      <c r="A106" s="213">
        <v>3211</v>
      </c>
      <c r="B106" s="214" t="s">
        <v>20</v>
      </c>
      <c r="C106" s="215"/>
      <c r="D106" s="215">
        <v>5544.35</v>
      </c>
      <c r="E106" s="238"/>
    </row>
    <row r="107" spans="1:5" ht="18" customHeight="1" x14ac:dyDescent="0.25">
      <c r="A107" s="213">
        <v>3213</v>
      </c>
      <c r="B107" s="214" t="s">
        <v>59</v>
      </c>
      <c r="C107" s="215"/>
      <c r="D107" s="215">
        <v>796.34</v>
      </c>
      <c r="E107" s="238"/>
    </row>
    <row r="108" spans="1:5" ht="18.75" customHeight="1" x14ac:dyDescent="0.25">
      <c r="A108" s="209">
        <v>322</v>
      </c>
      <c r="B108" s="210" t="s">
        <v>61</v>
      </c>
      <c r="C108" s="217"/>
      <c r="D108" s="217">
        <f>D109</f>
        <v>98.98</v>
      </c>
      <c r="E108" s="238"/>
    </row>
    <row r="109" spans="1:5" ht="18.75" customHeight="1" x14ac:dyDescent="0.25">
      <c r="A109" s="213">
        <v>3222</v>
      </c>
      <c r="B109" s="214" t="s">
        <v>63</v>
      </c>
      <c r="C109" s="215"/>
      <c r="D109" s="215">
        <v>98.98</v>
      </c>
      <c r="E109" s="238"/>
    </row>
    <row r="110" spans="1:5" ht="18" customHeight="1" x14ac:dyDescent="0.25">
      <c r="A110" s="209">
        <v>329</v>
      </c>
      <c r="B110" s="210" t="s">
        <v>176</v>
      </c>
      <c r="C110" s="217"/>
      <c r="D110" s="217">
        <f>D111</f>
        <v>166.47</v>
      </c>
      <c r="E110" s="238"/>
    </row>
    <row r="111" spans="1:5" ht="18.75" customHeight="1" x14ac:dyDescent="0.25">
      <c r="A111" s="213">
        <v>3293</v>
      </c>
      <c r="B111" s="214" t="s">
        <v>81</v>
      </c>
      <c r="C111" s="215"/>
      <c r="D111" s="215">
        <v>166.47</v>
      </c>
      <c r="E111" s="238"/>
    </row>
    <row r="112" spans="1:5" ht="18" customHeight="1" x14ac:dyDescent="0.25">
      <c r="A112" s="209">
        <v>4</v>
      </c>
      <c r="B112" s="243" t="s">
        <v>5</v>
      </c>
      <c r="C112" s="203">
        <f t="shared" ref="C112:D114" si="8">C113</f>
        <v>5773.44</v>
      </c>
      <c r="D112" s="203">
        <f t="shared" si="8"/>
        <v>5773.44</v>
      </c>
      <c r="E112" s="238">
        <f t="shared" si="5"/>
        <v>100</v>
      </c>
    </row>
    <row r="113" spans="1:5" ht="18.75" customHeight="1" x14ac:dyDescent="0.25">
      <c r="A113" s="205">
        <v>42</v>
      </c>
      <c r="B113" s="206" t="s">
        <v>184</v>
      </c>
      <c r="C113" s="232">
        <v>5773.44</v>
      </c>
      <c r="D113" s="232">
        <f t="shared" si="8"/>
        <v>5773.44</v>
      </c>
      <c r="E113" s="238">
        <f t="shared" si="5"/>
        <v>100</v>
      </c>
    </row>
    <row r="114" spans="1:5" ht="18" customHeight="1" x14ac:dyDescent="0.25">
      <c r="A114" s="209">
        <v>422</v>
      </c>
      <c r="B114" s="210" t="s">
        <v>87</v>
      </c>
      <c r="C114" s="217"/>
      <c r="D114" s="217">
        <f t="shared" si="8"/>
        <v>5773.44</v>
      </c>
      <c r="E114" s="239"/>
    </row>
    <row r="115" spans="1:5" ht="19.5" customHeight="1" x14ac:dyDescent="0.25">
      <c r="A115" s="213">
        <v>4227</v>
      </c>
      <c r="B115" s="214" t="s">
        <v>91</v>
      </c>
      <c r="C115" s="215"/>
      <c r="D115" s="215">
        <v>5773.44</v>
      </c>
      <c r="E115" s="238"/>
    </row>
    <row r="116" spans="1:5" ht="15.75" x14ac:dyDescent="0.25">
      <c r="A116" s="199">
        <v>61</v>
      </c>
      <c r="B116" s="192" t="s">
        <v>162</v>
      </c>
      <c r="C116" s="219">
        <f>SUM(C117,C123)</f>
        <v>6193.63</v>
      </c>
      <c r="D116" s="219">
        <f>SUM(D117,D123)</f>
        <v>6195</v>
      </c>
      <c r="E116" s="238">
        <f t="shared" si="5"/>
        <v>100.02211950019617</v>
      </c>
    </row>
    <row r="117" spans="1:5" ht="15.75" x14ac:dyDescent="0.25">
      <c r="A117" s="244">
        <v>3</v>
      </c>
      <c r="B117" s="192" t="s">
        <v>3</v>
      </c>
      <c r="C117" s="219">
        <f t="shared" ref="C117:D119" si="9">C118</f>
        <v>5584.63</v>
      </c>
      <c r="D117" s="219">
        <f t="shared" si="9"/>
        <v>5586</v>
      </c>
      <c r="E117" s="238">
        <f t="shared" si="5"/>
        <v>100.02453161623957</v>
      </c>
    </row>
    <row r="118" spans="1:5" ht="15.75" x14ac:dyDescent="0.25">
      <c r="A118" s="245">
        <v>32</v>
      </c>
      <c r="B118" s="246" t="s">
        <v>9</v>
      </c>
      <c r="C118" s="223">
        <v>5584.63</v>
      </c>
      <c r="D118" s="223">
        <f>D119+D121</f>
        <v>5586</v>
      </c>
      <c r="E118" s="238">
        <f t="shared" si="5"/>
        <v>100.02453161623957</v>
      </c>
    </row>
    <row r="119" spans="1:5" ht="15.75" x14ac:dyDescent="0.25">
      <c r="A119" s="244">
        <v>322</v>
      </c>
      <c r="B119" s="247" t="s">
        <v>61</v>
      </c>
      <c r="C119" s="227"/>
      <c r="D119" s="227">
        <f t="shared" si="9"/>
        <v>4981</v>
      </c>
      <c r="E119" s="239"/>
    </row>
    <row r="120" spans="1:5" ht="15.75" x14ac:dyDescent="0.25">
      <c r="A120" s="248">
        <v>3225</v>
      </c>
      <c r="B120" s="249" t="s">
        <v>175</v>
      </c>
      <c r="C120" s="230"/>
      <c r="D120" s="230">
        <v>4981</v>
      </c>
      <c r="E120" s="239"/>
    </row>
    <row r="121" spans="1:5" ht="15.75" x14ac:dyDescent="0.25">
      <c r="A121" s="250">
        <v>329</v>
      </c>
      <c r="B121" s="247" t="s">
        <v>176</v>
      </c>
      <c r="C121" s="227"/>
      <c r="D121" s="227">
        <f>D122</f>
        <v>605</v>
      </c>
      <c r="E121" s="239"/>
    </row>
    <row r="122" spans="1:5" ht="15.75" x14ac:dyDescent="0.25">
      <c r="A122" s="248">
        <v>3293</v>
      </c>
      <c r="B122" s="249" t="s">
        <v>81</v>
      </c>
      <c r="C122" s="230"/>
      <c r="D122" s="230">
        <v>605</v>
      </c>
      <c r="E122" s="239"/>
    </row>
    <row r="123" spans="1:5" ht="15.75" x14ac:dyDescent="0.25">
      <c r="A123" s="244">
        <v>4</v>
      </c>
      <c r="B123" s="192" t="s">
        <v>5</v>
      </c>
      <c r="C123" s="219">
        <f t="shared" ref="C123:D123" si="10">SUM(C124)</f>
        <v>609</v>
      </c>
      <c r="D123" s="219">
        <f t="shared" si="10"/>
        <v>609</v>
      </c>
      <c r="E123" s="237">
        <f t="shared" si="5"/>
        <v>100</v>
      </c>
    </row>
    <row r="124" spans="1:5" ht="19.5" customHeight="1" x14ac:dyDescent="0.25">
      <c r="A124" s="221">
        <v>42</v>
      </c>
      <c r="B124" s="222" t="s">
        <v>184</v>
      </c>
      <c r="C124" s="223">
        <v>609</v>
      </c>
      <c r="D124" s="223">
        <f>SUM(D125)</f>
        <v>609</v>
      </c>
      <c r="E124" s="238">
        <f t="shared" si="5"/>
        <v>100</v>
      </c>
    </row>
    <row r="125" spans="1:5" ht="18.75" customHeight="1" x14ac:dyDescent="0.25">
      <c r="A125" s="225">
        <v>422</v>
      </c>
      <c r="B125" s="226" t="s">
        <v>87</v>
      </c>
      <c r="C125" s="227"/>
      <c r="D125" s="227">
        <f>SUM(D126)</f>
        <v>609</v>
      </c>
      <c r="E125" s="239"/>
    </row>
    <row r="126" spans="1:5" ht="18.75" customHeight="1" x14ac:dyDescent="0.25">
      <c r="A126" s="229">
        <v>4222</v>
      </c>
      <c r="B126" s="190" t="s">
        <v>89</v>
      </c>
      <c r="C126" s="230"/>
      <c r="D126" s="230">
        <v>609</v>
      </c>
      <c r="E126" s="238"/>
    </row>
    <row r="127" spans="1:5" ht="15.75" x14ac:dyDescent="0.25">
      <c r="A127" s="199">
        <v>94</v>
      </c>
      <c r="B127" s="199" t="s">
        <v>186</v>
      </c>
      <c r="C127" s="235">
        <f t="shared" ref="C127:D128" si="11">SUM(C128)</f>
        <v>2890.27</v>
      </c>
      <c r="D127" s="235">
        <f t="shared" si="11"/>
        <v>2890.27</v>
      </c>
      <c r="E127" s="236">
        <f t="shared" si="5"/>
        <v>100</v>
      </c>
    </row>
    <row r="128" spans="1:5" ht="18.75" customHeight="1" x14ac:dyDescent="0.25">
      <c r="A128" s="251">
        <v>3</v>
      </c>
      <c r="B128" s="252" t="s">
        <v>3</v>
      </c>
      <c r="C128" s="235">
        <f t="shared" si="11"/>
        <v>2890.27</v>
      </c>
      <c r="D128" s="235">
        <f t="shared" si="11"/>
        <v>2890.27</v>
      </c>
      <c r="E128" s="236">
        <f t="shared" si="5"/>
        <v>100</v>
      </c>
    </row>
    <row r="129" spans="1:5" ht="18" customHeight="1" x14ac:dyDescent="0.25">
      <c r="A129" s="253">
        <v>31</v>
      </c>
      <c r="B129" s="254" t="s">
        <v>4</v>
      </c>
      <c r="C129" s="255">
        <f>SUM(C130)</f>
        <v>2890.27</v>
      </c>
      <c r="D129" s="255">
        <f>SUM(D130)</f>
        <v>2890.27</v>
      </c>
      <c r="E129" s="236">
        <f t="shared" si="5"/>
        <v>100</v>
      </c>
    </row>
    <row r="130" spans="1:5" ht="18" customHeight="1" x14ac:dyDescent="0.25">
      <c r="A130" s="256">
        <v>312</v>
      </c>
      <c r="B130" s="252" t="s">
        <v>169</v>
      </c>
      <c r="C130" s="235">
        <f>SUM(C131)</f>
        <v>2890.27</v>
      </c>
      <c r="D130" s="235">
        <f>SUM(D131)</f>
        <v>2890.27</v>
      </c>
      <c r="E130" s="236"/>
    </row>
    <row r="131" spans="1:5" ht="18.75" customHeight="1" x14ac:dyDescent="0.25">
      <c r="A131" s="257">
        <v>3121</v>
      </c>
      <c r="B131" s="258" t="s">
        <v>169</v>
      </c>
      <c r="C131" s="259">
        <v>2890.27</v>
      </c>
      <c r="D131" s="259">
        <v>2890.27</v>
      </c>
      <c r="E131" s="236"/>
    </row>
    <row r="132" spans="1:5" ht="15.75" x14ac:dyDescent="0.25">
      <c r="A132" s="199">
        <v>95</v>
      </c>
      <c r="B132" s="199" t="s">
        <v>187</v>
      </c>
      <c r="C132" s="235">
        <f t="shared" ref="C132:D133" si="12">SUM(C133)</f>
        <v>6661.58</v>
      </c>
      <c r="D132" s="235">
        <f t="shared" si="12"/>
        <v>6661.6</v>
      </c>
      <c r="E132" s="236">
        <f t="shared" si="5"/>
        <v>100.0003002290748</v>
      </c>
    </row>
    <row r="133" spans="1:5" ht="18" customHeight="1" x14ac:dyDescent="0.25">
      <c r="A133" s="251">
        <v>3</v>
      </c>
      <c r="B133" s="252" t="s">
        <v>3</v>
      </c>
      <c r="C133" s="235">
        <f t="shared" si="12"/>
        <v>6661.58</v>
      </c>
      <c r="D133" s="235">
        <f t="shared" si="12"/>
        <v>6661.6</v>
      </c>
      <c r="E133" s="236">
        <f t="shared" si="5"/>
        <v>100.0003002290748</v>
      </c>
    </row>
    <row r="134" spans="1:5" ht="18" customHeight="1" x14ac:dyDescent="0.25">
      <c r="A134" s="253">
        <v>32</v>
      </c>
      <c r="B134" s="254" t="s">
        <v>9</v>
      </c>
      <c r="C134" s="255">
        <f>C135</f>
        <v>6661.58</v>
      </c>
      <c r="D134" s="255">
        <f>SUM(D135)</f>
        <v>6661.6</v>
      </c>
      <c r="E134" s="236">
        <f t="shared" si="5"/>
        <v>100.0003002290748</v>
      </c>
    </row>
    <row r="135" spans="1:5" ht="18" customHeight="1" x14ac:dyDescent="0.25">
      <c r="A135" s="256">
        <v>322</v>
      </c>
      <c r="B135" s="252" t="s">
        <v>188</v>
      </c>
      <c r="C135" s="235">
        <f>SUM(C136)</f>
        <v>6661.58</v>
      </c>
      <c r="D135" s="235">
        <f>SUM(D136)</f>
        <v>6661.6</v>
      </c>
      <c r="E135" s="236"/>
    </row>
    <row r="136" spans="1:5" ht="18.75" customHeight="1" x14ac:dyDescent="0.25">
      <c r="A136" s="257">
        <v>3222</v>
      </c>
      <c r="B136" s="258" t="s">
        <v>63</v>
      </c>
      <c r="C136" s="259">
        <v>6661.58</v>
      </c>
      <c r="D136" s="259">
        <v>6661.6</v>
      </c>
      <c r="E136" s="236"/>
    </row>
  </sheetData>
  <mergeCells count="4">
    <mergeCell ref="A1:E1"/>
    <mergeCell ref="A2:E2"/>
    <mergeCell ref="A4:B4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8" sqref="M8"/>
    </sheetView>
  </sheetViews>
  <sheetFormatPr defaultRowHeight="15" x14ac:dyDescent="0.25"/>
  <cols>
    <col min="6" max="7" width="9.140625" hidden="1" customWidth="1"/>
    <col min="8" max="8" width="15.85546875" customWidth="1"/>
    <col min="9" max="9" width="14.5703125" customWidth="1"/>
    <col min="10" max="10" width="13.42578125" customWidth="1"/>
  </cols>
  <sheetData>
    <row r="1" spans="1:10" ht="15.75" x14ac:dyDescent="0.25">
      <c r="A1" s="260" t="s">
        <v>189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ht="15.75" x14ac:dyDescent="0.25">
      <c r="A2" s="261" t="s">
        <v>190</v>
      </c>
      <c r="B2" s="261"/>
      <c r="C2" s="261"/>
      <c r="D2" s="261"/>
      <c r="E2" s="261"/>
      <c r="F2" s="261"/>
      <c r="G2" s="261"/>
      <c r="H2" s="261"/>
      <c r="I2" s="261"/>
      <c r="J2" s="261"/>
    </row>
    <row r="3" spans="1:10" ht="63" x14ac:dyDescent="0.25">
      <c r="A3" s="262" t="s">
        <v>191</v>
      </c>
      <c r="B3" s="262"/>
      <c r="C3" s="262"/>
      <c r="D3" s="262"/>
      <c r="E3" s="262"/>
      <c r="F3" s="263" t="s">
        <v>192</v>
      </c>
      <c r="G3" s="263" t="s">
        <v>193</v>
      </c>
      <c r="H3" s="263" t="s">
        <v>194</v>
      </c>
      <c r="I3" s="263" t="s">
        <v>195</v>
      </c>
      <c r="J3" s="263" t="s">
        <v>196</v>
      </c>
    </row>
    <row r="4" spans="1:10" ht="15.75" x14ac:dyDescent="0.25">
      <c r="A4" s="264" t="s">
        <v>197</v>
      </c>
      <c r="B4" s="264"/>
      <c r="C4" s="264"/>
      <c r="D4" s="264"/>
      <c r="E4" s="264"/>
      <c r="F4" s="265" t="e">
        <f>SUM(F5:F11)</f>
        <v>#REF!</v>
      </c>
      <c r="G4" s="265" t="e">
        <f>SUM(G5:G11)</f>
        <v>#REF!</v>
      </c>
      <c r="H4" s="266">
        <v>25689.16</v>
      </c>
      <c r="I4" s="266">
        <v>12379.58</v>
      </c>
      <c r="J4" s="266">
        <v>6575.55</v>
      </c>
    </row>
    <row r="5" spans="1:10" ht="15.75" x14ac:dyDescent="0.25">
      <c r="A5" s="267" t="s">
        <v>198</v>
      </c>
      <c r="B5" s="267"/>
      <c r="C5" s="267"/>
      <c r="D5" s="267"/>
      <c r="E5" s="267"/>
      <c r="F5" s="268" t="e">
        <f>SUM('[1]RAČUN PRIHODA I RASHODA'!#REF!)</f>
        <v>#REF!</v>
      </c>
      <c r="G5" s="268" t="e">
        <f>SUM('[1]RAČUN PRIHODA I RASHODA'!#REF!)</f>
        <v>#REF!</v>
      </c>
      <c r="H5" s="269">
        <f>H4</f>
        <v>25689.16</v>
      </c>
      <c r="I5" s="269">
        <f t="shared" ref="I5:J5" si="0">I4</f>
        <v>12379.58</v>
      </c>
      <c r="J5" s="269">
        <f t="shared" si="0"/>
        <v>6575.55</v>
      </c>
    </row>
    <row r="6" spans="1:10" x14ac:dyDescent="0.25">
      <c r="A6" s="270" t="s">
        <v>199</v>
      </c>
      <c r="B6" s="271"/>
      <c r="C6" s="271"/>
      <c r="D6" s="271"/>
      <c r="E6" s="271"/>
      <c r="F6" s="271"/>
      <c r="G6" s="271"/>
      <c r="H6" s="271"/>
      <c r="I6" s="271"/>
      <c r="J6" s="272"/>
    </row>
    <row r="7" spans="1:10" x14ac:dyDescent="0.25">
      <c r="A7" s="273"/>
      <c r="B7" s="274"/>
      <c r="C7" s="274"/>
      <c r="D7" s="274"/>
      <c r="E7" s="274"/>
      <c r="F7" s="274"/>
      <c r="G7" s="274"/>
      <c r="H7" s="274"/>
      <c r="I7" s="274"/>
      <c r="J7" s="275"/>
    </row>
    <row r="8" spans="1:10" ht="63" x14ac:dyDescent="0.25">
      <c r="A8" s="276" t="s">
        <v>191</v>
      </c>
      <c r="B8" s="277"/>
      <c r="C8" s="277"/>
      <c r="D8" s="277"/>
      <c r="E8" s="278"/>
      <c r="F8" s="279"/>
      <c r="G8" s="279"/>
      <c r="H8" s="280" t="s">
        <v>200</v>
      </c>
      <c r="I8" s="280" t="s">
        <v>201</v>
      </c>
      <c r="J8" s="281"/>
    </row>
    <row r="9" spans="1:10" ht="15.75" x14ac:dyDescent="0.25">
      <c r="A9" s="282" t="s">
        <v>197</v>
      </c>
      <c r="B9" s="283"/>
      <c r="C9" s="283"/>
      <c r="D9" s="283"/>
      <c r="E9" s="284"/>
      <c r="F9" s="285"/>
      <c r="G9" s="285"/>
      <c r="H9" s="286">
        <v>50164.11</v>
      </c>
      <c r="I9" s="286">
        <v>43588.56</v>
      </c>
      <c r="J9" s="286"/>
    </row>
    <row r="10" spans="1:10" ht="15.75" x14ac:dyDescent="0.25">
      <c r="A10" s="287"/>
      <c r="B10" s="288" t="s">
        <v>198</v>
      </c>
      <c r="C10" s="288"/>
      <c r="D10" s="288"/>
      <c r="E10" s="289"/>
      <c r="F10" s="268"/>
      <c r="G10" s="268"/>
      <c r="H10" s="269">
        <f>H9</f>
        <v>50164.11</v>
      </c>
      <c r="I10" s="269">
        <f>I9</f>
        <v>43588.56</v>
      </c>
      <c r="J10" s="269"/>
    </row>
    <row r="11" spans="1:10" ht="15.75" x14ac:dyDescent="0.25">
      <c r="A11" s="287"/>
      <c r="B11" s="290"/>
      <c r="C11" s="291"/>
      <c r="D11" s="291"/>
      <c r="E11" s="291"/>
      <c r="F11" s="291"/>
      <c r="G11" s="291"/>
      <c r="H11" s="291"/>
      <c r="I11" s="291"/>
      <c r="J11" s="292"/>
    </row>
    <row r="12" spans="1:10" ht="15.75" x14ac:dyDescent="0.25">
      <c r="A12" s="293"/>
      <c r="B12" s="294"/>
      <c r="C12" s="294"/>
      <c r="D12" s="294"/>
      <c r="E12" s="294"/>
      <c r="F12" s="293"/>
      <c r="G12" s="293"/>
      <c r="H12" s="293"/>
      <c r="I12" s="293"/>
      <c r="J12" s="293"/>
    </row>
    <row r="13" spans="1:10" ht="15.75" x14ac:dyDescent="0.25">
      <c r="A13" s="295" t="s">
        <v>202</v>
      </c>
      <c r="B13" s="295"/>
      <c r="C13" s="295"/>
      <c r="D13" s="295"/>
      <c r="E13" s="295"/>
      <c r="F13" s="295"/>
      <c r="G13" s="295"/>
      <c r="H13" s="295"/>
      <c r="I13" s="295"/>
      <c r="J13" s="295"/>
    </row>
    <row r="14" spans="1:10" ht="63" x14ac:dyDescent="0.25">
      <c r="A14" s="296" t="s">
        <v>203</v>
      </c>
      <c r="B14" s="297"/>
      <c r="C14" s="297"/>
      <c r="D14" s="297"/>
      <c r="E14" s="297"/>
      <c r="F14" s="297"/>
      <c r="G14" s="297"/>
      <c r="H14" s="297"/>
      <c r="I14" s="298"/>
      <c r="J14" s="299" t="s">
        <v>204</v>
      </c>
    </row>
    <row r="15" spans="1:10" ht="15.75" x14ac:dyDescent="0.25">
      <c r="A15" s="300" t="s">
        <v>205</v>
      </c>
      <c r="B15" s="301"/>
      <c r="C15" s="301"/>
      <c r="D15" s="301"/>
      <c r="E15" s="301"/>
      <c r="F15" s="301"/>
      <c r="G15" s="301"/>
      <c r="H15" s="301"/>
      <c r="I15" s="302"/>
      <c r="J15" s="303">
        <v>63413.120000000003</v>
      </c>
    </row>
    <row r="16" spans="1:10" ht="15.75" x14ac:dyDescent="0.25">
      <c r="A16" s="300" t="s">
        <v>206</v>
      </c>
      <c r="B16" s="301"/>
      <c r="C16" s="301"/>
      <c r="D16" s="301"/>
      <c r="E16" s="301"/>
      <c r="F16" s="301"/>
      <c r="G16" s="301"/>
      <c r="H16" s="301"/>
      <c r="I16" s="302"/>
      <c r="J16" s="303">
        <v>2628.78</v>
      </c>
    </row>
    <row r="17" spans="1:10" ht="15.75" x14ac:dyDescent="0.25">
      <c r="A17" s="304" t="s">
        <v>207</v>
      </c>
      <c r="B17" s="305"/>
      <c r="C17" s="305"/>
      <c r="D17" s="305"/>
      <c r="E17" s="305"/>
      <c r="F17" s="305"/>
      <c r="G17" s="305"/>
      <c r="H17" s="305"/>
      <c r="I17" s="306"/>
      <c r="J17" s="269"/>
    </row>
    <row r="18" spans="1:10" x14ac:dyDescent="0.25">
      <c r="A18" s="270"/>
      <c r="B18" s="271"/>
      <c r="C18" s="271"/>
      <c r="D18" s="271"/>
      <c r="E18" s="271"/>
      <c r="F18" s="271"/>
      <c r="G18" s="271"/>
      <c r="H18" s="271"/>
      <c r="I18" s="271"/>
      <c r="J18" s="272"/>
    </row>
    <row r="19" spans="1:10" x14ac:dyDescent="0.25">
      <c r="A19" s="273"/>
      <c r="B19" s="274"/>
      <c r="C19" s="274"/>
      <c r="D19" s="274"/>
      <c r="E19" s="274"/>
      <c r="F19" s="274"/>
      <c r="G19" s="274"/>
      <c r="H19" s="274"/>
      <c r="I19" s="274"/>
      <c r="J19" s="275"/>
    </row>
  </sheetData>
  <mergeCells count="16">
    <mergeCell ref="A15:I15"/>
    <mergeCell ref="A16:I16"/>
    <mergeCell ref="A17:I17"/>
    <mergeCell ref="A18:J19"/>
    <mergeCell ref="A8:E8"/>
    <mergeCell ref="A9:E9"/>
    <mergeCell ref="B10:E10"/>
    <mergeCell ref="C11:J11"/>
    <mergeCell ref="A13:J13"/>
    <mergeCell ref="A14:I14"/>
    <mergeCell ref="A1:J1"/>
    <mergeCell ref="A2:J2"/>
    <mergeCell ref="A3:E3"/>
    <mergeCell ref="A4:E4"/>
    <mergeCell ref="A5:E5"/>
    <mergeCell ref="A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- funkcijska</vt:lpstr>
      <vt:lpstr>Posebni dio</vt:lpstr>
      <vt:lpstr>EU fond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2024-03-26T13:42:55Z</cp:lastPrinted>
  <dcterms:created xsi:type="dcterms:W3CDTF">2022-08-12T12:51:27Z</dcterms:created>
  <dcterms:modified xsi:type="dcterms:W3CDTF">2026-05-08T11:33:20Z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