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4\IZVRŠENJE 2024\"/>
    </mc:Choice>
  </mc:AlternateContent>
  <bookViews>
    <workbookView xWindow="0" yWindow="0" windowWidth="29010" windowHeight="12480" firstSheet="3" activeTab="7"/>
  </bookViews>
  <sheets>
    <sheet name="SAŽETAK" sheetId="1" r:id="rId1"/>
    <sheet name=" Račun prihoda i rashoda" sheetId="3" r:id="rId2"/>
    <sheet name="Rashodi i prihodi prema izvoru" sheetId="8" r:id="rId3"/>
    <sheet name="Rashodi prema funkcijskoj klasi" sheetId="12" r:id="rId4"/>
    <sheet name="Račun financiranja" sheetId="13" r:id="rId5"/>
    <sheet name="Račun financiranja prema izvori" sheetId="14" r:id="rId6"/>
    <sheet name="Programska klasifikacija" sheetId="15" r:id="rId7"/>
    <sheet name="EU FOND" sheetId="17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7" l="1"/>
  <c r="H5" i="17"/>
  <c r="G5" i="17"/>
  <c r="G4" i="17" s="1"/>
  <c r="F5" i="17"/>
  <c r="F4" i="17" s="1"/>
  <c r="C127" i="15"/>
  <c r="D126" i="15"/>
  <c r="C125" i="15"/>
  <c r="C124" i="15"/>
  <c r="D122" i="15"/>
  <c r="C122" i="15"/>
  <c r="D121" i="15"/>
  <c r="D120" i="15" s="1"/>
  <c r="D119" i="15" s="1"/>
  <c r="C121" i="15"/>
  <c r="C120" i="15" s="1"/>
  <c r="C119" i="15" s="1"/>
  <c r="D117" i="15"/>
  <c r="D116" i="15"/>
  <c r="D115" i="15" s="1"/>
  <c r="C115" i="15"/>
  <c r="C114" i="15"/>
  <c r="D112" i="15"/>
  <c r="D109" i="15"/>
  <c r="D108" i="15" s="1"/>
  <c r="C107" i="15"/>
  <c r="D104" i="15"/>
  <c r="D103" i="15"/>
  <c r="E103" i="15" s="1"/>
  <c r="D97" i="15"/>
  <c r="D77" i="15" s="1"/>
  <c r="D87" i="15"/>
  <c r="D80" i="15"/>
  <c r="D78" i="15"/>
  <c r="C76" i="15"/>
  <c r="C75" i="15" s="1"/>
  <c r="D71" i="15"/>
  <c r="D66" i="15"/>
  <c r="D65" i="15"/>
  <c r="D64" i="15" s="1"/>
  <c r="C64" i="15"/>
  <c r="C63" i="15"/>
  <c r="D61" i="15"/>
  <c r="D60" i="15"/>
  <c r="D59" i="15" s="1"/>
  <c r="C59" i="15"/>
  <c r="C58" i="15"/>
  <c r="D54" i="15"/>
  <c r="D53" i="15" s="1"/>
  <c r="C52" i="15"/>
  <c r="D50" i="15"/>
  <c r="D46" i="15"/>
  <c r="D40" i="15"/>
  <c r="D39" i="15" s="1"/>
  <c r="C38" i="15"/>
  <c r="C37" i="15"/>
  <c r="D34" i="15"/>
  <c r="D32" i="15"/>
  <c r="D30" i="15"/>
  <c r="D29" i="15"/>
  <c r="D28" i="15" s="1"/>
  <c r="C28" i="15"/>
  <c r="C27" i="15"/>
  <c r="D25" i="15"/>
  <c r="D24" i="15"/>
  <c r="D23" i="15" s="1"/>
  <c r="C23" i="15"/>
  <c r="C22" i="15"/>
  <c r="D20" i="15"/>
  <c r="D18" i="15"/>
  <c r="D17" i="15" s="1"/>
  <c r="C16" i="15"/>
  <c r="C15" i="15"/>
  <c r="C14" i="15" s="1"/>
  <c r="E12" i="15"/>
  <c r="E11" i="15"/>
  <c r="E10" i="15"/>
  <c r="E9" i="15"/>
  <c r="E8" i="15"/>
  <c r="E7" i="15"/>
  <c r="D6" i="15"/>
  <c r="E6" i="15" s="1"/>
  <c r="C6" i="15"/>
  <c r="F12" i="12"/>
  <c r="E12" i="12"/>
  <c r="F11" i="12"/>
  <c r="E11" i="12"/>
  <c r="D10" i="12"/>
  <c r="F10" i="12" s="1"/>
  <c r="C10" i="12"/>
  <c r="C9" i="12" s="1"/>
  <c r="C8" i="12" s="1"/>
  <c r="B10" i="12"/>
  <c r="B9" i="12"/>
  <c r="B8" i="12" s="1"/>
  <c r="D52" i="15" l="1"/>
  <c r="E52" i="15" s="1"/>
  <c r="E53" i="15"/>
  <c r="E23" i="15"/>
  <c r="E22" i="15" s="1"/>
  <c r="D22" i="15"/>
  <c r="C36" i="15"/>
  <c r="C13" i="15" s="1"/>
  <c r="D107" i="15"/>
  <c r="E107" i="15" s="1"/>
  <c r="E108" i="15"/>
  <c r="E59" i="15"/>
  <c r="E58" i="15" s="1"/>
  <c r="D58" i="15"/>
  <c r="D38" i="15"/>
  <c r="E39" i="15"/>
  <c r="E17" i="15"/>
  <c r="D16" i="15"/>
  <c r="E16" i="15" s="1"/>
  <c r="D15" i="15"/>
  <c r="E28" i="15"/>
  <c r="D27" i="15"/>
  <c r="E27" i="15" s="1"/>
  <c r="E77" i="15"/>
  <c r="D76" i="15"/>
  <c r="E115" i="15"/>
  <c r="D114" i="15"/>
  <c r="E114" i="15" s="1"/>
  <c r="E64" i="15"/>
  <c r="D63" i="15"/>
  <c r="E63" i="15" s="1"/>
  <c r="E24" i="15"/>
  <c r="E60" i="15"/>
  <c r="E65" i="15"/>
  <c r="E116" i="15"/>
  <c r="E29" i="15"/>
  <c r="D9" i="12"/>
  <c r="E10" i="12"/>
  <c r="D14" i="15" l="1"/>
  <c r="E15" i="15"/>
  <c r="D75" i="15"/>
  <c r="E75" i="15" s="1"/>
  <c r="E76" i="15"/>
  <c r="E38" i="15"/>
  <c r="D37" i="15"/>
  <c r="D8" i="12"/>
  <c r="F9" i="12"/>
  <c r="E9" i="12"/>
  <c r="D36" i="15" l="1"/>
  <c r="E36" i="15" s="1"/>
  <c r="E37" i="15"/>
  <c r="E14" i="15"/>
  <c r="D13" i="15"/>
  <c r="E13" i="15" s="1"/>
  <c r="F8" i="12"/>
  <c r="E8" i="12"/>
  <c r="E33" i="8" l="1"/>
  <c r="C33" i="8"/>
  <c r="D33" i="8"/>
  <c r="G37" i="8" l="1"/>
  <c r="F37" i="8"/>
  <c r="D36" i="8"/>
  <c r="E36" i="8"/>
  <c r="C36" i="8"/>
  <c r="G39" i="8"/>
  <c r="F39" i="8"/>
  <c r="G38" i="8"/>
  <c r="F38" i="8"/>
  <c r="G36" i="8" l="1"/>
  <c r="F36" i="8"/>
  <c r="L24" i="1" l="1"/>
  <c r="K25" i="1"/>
  <c r="K24" i="1"/>
  <c r="J25" i="1"/>
  <c r="J57" i="3" l="1"/>
  <c r="H57" i="3"/>
  <c r="H99" i="3"/>
  <c r="I99" i="3"/>
  <c r="J99" i="3"/>
  <c r="H101" i="3"/>
  <c r="G103" i="3"/>
  <c r="G102" i="3" s="1"/>
  <c r="G101" i="3" s="1"/>
  <c r="G98" i="3" s="1"/>
  <c r="I103" i="3"/>
  <c r="I102" i="3" s="1"/>
  <c r="I101" i="3" s="1"/>
  <c r="I98" i="3" s="1"/>
  <c r="J103" i="3"/>
  <c r="K103" i="3" s="1"/>
  <c r="K108" i="3"/>
  <c r="K109" i="3"/>
  <c r="J38" i="3"/>
  <c r="I38" i="3"/>
  <c r="I37" i="3" s="1"/>
  <c r="G38" i="3"/>
  <c r="G37" i="3" s="1"/>
  <c r="J37" i="3"/>
  <c r="J102" i="3" l="1"/>
  <c r="G108" i="3"/>
  <c r="G12" i="3"/>
  <c r="G30" i="3"/>
  <c r="G15" i="3"/>
  <c r="K102" i="3" l="1"/>
  <c r="L102" i="3"/>
  <c r="J101" i="3"/>
  <c r="L101" i="3" l="1"/>
  <c r="K101" i="3"/>
  <c r="I115" i="3"/>
  <c r="J115" i="3"/>
  <c r="J114" i="3" s="1"/>
  <c r="I114" i="3"/>
  <c r="G115" i="3"/>
  <c r="G114" i="3" s="1"/>
  <c r="J98" i="3" l="1"/>
  <c r="I45" i="3"/>
  <c r="I44" i="3" s="1"/>
  <c r="J45" i="3"/>
  <c r="J44" i="3" s="1"/>
  <c r="G45" i="3"/>
  <c r="G44" i="3" s="1"/>
  <c r="L114" i="3"/>
  <c r="K46" i="3"/>
  <c r="G59" i="3"/>
  <c r="I59" i="3"/>
  <c r="J59" i="3"/>
  <c r="D29" i="8"/>
  <c r="C9" i="8"/>
  <c r="G34" i="8"/>
  <c r="F34" i="8"/>
  <c r="G21" i="8"/>
  <c r="G23" i="8"/>
  <c r="G25" i="8"/>
  <c r="G28" i="8"/>
  <c r="G30" i="8"/>
  <c r="F21" i="8"/>
  <c r="F23" i="8"/>
  <c r="F25" i="8"/>
  <c r="F27" i="8"/>
  <c r="F28" i="8"/>
  <c r="F30" i="8"/>
  <c r="E29" i="8"/>
  <c r="D26" i="8"/>
  <c r="E26" i="8"/>
  <c r="D24" i="8"/>
  <c r="E24" i="8"/>
  <c r="D22" i="8"/>
  <c r="E22" i="8"/>
  <c r="D20" i="8"/>
  <c r="E20" i="8"/>
  <c r="C29" i="8"/>
  <c r="C26" i="8"/>
  <c r="C24" i="8"/>
  <c r="C22" i="8"/>
  <c r="C20" i="8"/>
  <c r="F8" i="8"/>
  <c r="G8" i="8"/>
  <c r="G10" i="8"/>
  <c r="G12" i="8"/>
  <c r="G14" i="8"/>
  <c r="G15" i="8"/>
  <c r="G17" i="8"/>
  <c r="F10" i="8"/>
  <c r="F12" i="8"/>
  <c r="F14" i="8"/>
  <c r="F15" i="8"/>
  <c r="F17" i="8"/>
  <c r="D16" i="8"/>
  <c r="E16" i="8"/>
  <c r="E13" i="8"/>
  <c r="D13" i="8"/>
  <c r="D11" i="8"/>
  <c r="E11" i="8"/>
  <c r="D9" i="8"/>
  <c r="E9" i="8"/>
  <c r="D7" i="8"/>
  <c r="E7" i="8"/>
  <c r="C16" i="8"/>
  <c r="F16" i="8" s="1"/>
  <c r="C13" i="8"/>
  <c r="C11" i="8"/>
  <c r="C7" i="8"/>
  <c r="F29" i="8" l="1"/>
  <c r="F22" i="8"/>
  <c r="F13" i="8"/>
  <c r="C19" i="8"/>
  <c r="D19" i="8"/>
  <c r="F33" i="8"/>
  <c r="G22" i="8"/>
  <c r="G20" i="8"/>
  <c r="F11" i="8"/>
  <c r="F7" i="8"/>
  <c r="L98" i="3"/>
  <c r="G24" i="8"/>
  <c r="K44" i="3"/>
  <c r="K45" i="3"/>
  <c r="K59" i="3"/>
  <c r="G33" i="8"/>
  <c r="G29" i="8"/>
  <c r="G26" i="8"/>
  <c r="F24" i="8"/>
  <c r="E19" i="8"/>
  <c r="F20" i="8"/>
  <c r="F26" i="8"/>
  <c r="G7" i="8"/>
  <c r="G9" i="8"/>
  <c r="G11" i="8"/>
  <c r="G13" i="8"/>
  <c r="E6" i="8"/>
  <c r="G16" i="8"/>
  <c r="D6" i="8"/>
  <c r="C6" i="8"/>
  <c r="F9" i="8"/>
  <c r="G19" i="8" l="1"/>
  <c r="F19" i="8"/>
  <c r="F6" i="8"/>
  <c r="G6" i="8"/>
  <c r="G10" i="1" l="1"/>
  <c r="K104" i="3"/>
  <c r="I34" i="3"/>
  <c r="J34" i="3"/>
  <c r="K35" i="3"/>
  <c r="J15" i="3"/>
  <c r="J12" i="3"/>
  <c r="K93" i="3"/>
  <c r="G34" i="3"/>
  <c r="G88" i="3" l="1"/>
  <c r="I88" i="3"/>
  <c r="J88" i="3"/>
  <c r="K60" i="3"/>
  <c r="K62" i="3"/>
  <c r="K64" i="3"/>
  <c r="K67" i="3"/>
  <c r="K68" i="3"/>
  <c r="K69" i="3"/>
  <c r="K70" i="3"/>
  <c r="K72" i="3"/>
  <c r="K73" i="3"/>
  <c r="K74" i="3"/>
  <c r="K75" i="3"/>
  <c r="K76" i="3"/>
  <c r="K77" i="3"/>
  <c r="K79" i="3"/>
  <c r="K80" i="3"/>
  <c r="K81" i="3"/>
  <c r="K82" i="3"/>
  <c r="K83" i="3"/>
  <c r="K84" i="3"/>
  <c r="K85" i="3"/>
  <c r="K86" i="3"/>
  <c r="K87" i="3"/>
  <c r="K89" i="3"/>
  <c r="K90" i="3"/>
  <c r="K91" i="3"/>
  <c r="K92" i="3"/>
  <c r="K96" i="3"/>
  <c r="K97" i="3"/>
  <c r="K107" i="3"/>
  <c r="I108" i="3"/>
  <c r="J108" i="3"/>
  <c r="I95" i="3"/>
  <c r="I94" i="3" s="1"/>
  <c r="J95" i="3"/>
  <c r="J94" i="3" s="1"/>
  <c r="I78" i="3"/>
  <c r="J78" i="3"/>
  <c r="I71" i="3"/>
  <c r="J71" i="3"/>
  <c r="I66" i="3"/>
  <c r="J66" i="3"/>
  <c r="I63" i="3"/>
  <c r="J63" i="3"/>
  <c r="I61" i="3"/>
  <c r="I58" i="3" s="1"/>
  <c r="J61" i="3"/>
  <c r="G95" i="3"/>
  <c r="G94" i="3" s="1"/>
  <c r="G78" i="3"/>
  <c r="G71" i="3"/>
  <c r="G66" i="3"/>
  <c r="G63" i="3"/>
  <c r="G61" i="3"/>
  <c r="G58" i="3" s="1"/>
  <c r="K13" i="3"/>
  <c r="K19" i="3"/>
  <c r="K22" i="3"/>
  <c r="K25" i="3"/>
  <c r="K28" i="3"/>
  <c r="K29" i="3"/>
  <c r="K31" i="3"/>
  <c r="I33" i="3"/>
  <c r="J33" i="3"/>
  <c r="I30" i="3"/>
  <c r="J30" i="3"/>
  <c r="I27" i="3"/>
  <c r="J27" i="3"/>
  <c r="I24" i="3"/>
  <c r="I23" i="3" s="1"/>
  <c r="J24" i="3"/>
  <c r="J23" i="3" s="1"/>
  <c r="I21" i="3"/>
  <c r="I20" i="3" s="1"/>
  <c r="J21" i="3"/>
  <c r="G33" i="3"/>
  <c r="G27" i="3"/>
  <c r="G24" i="3"/>
  <c r="G23" i="3" s="1"/>
  <c r="G21" i="3"/>
  <c r="G20" i="3" s="1"/>
  <c r="I18" i="3"/>
  <c r="J18" i="3"/>
  <c r="I15" i="3"/>
  <c r="I12" i="3"/>
  <c r="G18" i="3"/>
  <c r="K15" i="3"/>
  <c r="J58" i="3" l="1"/>
  <c r="K12" i="3"/>
  <c r="K27" i="3"/>
  <c r="K33" i="3"/>
  <c r="K63" i="3"/>
  <c r="K18" i="3"/>
  <c r="K71" i="3"/>
  <c r="K21" i="3"/>
  <c r="G11" i="3"/>
  <c r="K23" i="3"/>
  <c r="K34" i="3"/>
  <c r="J20" i="3"/>
  <c r="L33" i="3"/>
  <c r="H56" i="3"/>
  <c r="L94" i="3"/>
  <c r="K94" i="3"/>
  <c r="K95" i="3"/>
  <c r="K88" i="3"/>
  <c r="K78" i="3"/>
  <c r="K66" i="3"/>
  <c r="K61" i="3"/>
  <c r="I65" i="3"/>
  <c r="I57" i="3" s="1"/>
  <c r="J65" i="3"/>
  <c r="G65" i="3"/>
  <c r="G57" i="3" s="1"/>
  <c r="G26" i="3"/>
  <c r="K30" i="3"/>
  <c r="K24" i="3"/>
  <c r="L23" i="3"/>
  <c r="J26" i="3"/>
  <c r="I26" i="3"/>
  <c r="J11" i="3"/>
  <c r="I11" i="3"/>
  <c r="K20" i="3" l="1"/>
  <c r="J10" i="3"/>
  <c r="I56" i="3"/>
  <c r="L58" i="3"/>
  <c r="K58" i="3"/>
  <c r="K11" i="3"/>
  <c r="G10" i="3"/>
  <c r="G9" i="3" s="1"/>
  <c r="K26" i="3"/>
  <c r="L20" i="3"/>
  <c r="L65" i="3"/>
  <c r="G56" i="3"/>
  <c r="K65" i="3"/>
  <c r="L26" i="3"/>
  <c r="H10" i="3"/>
  <c r="L11" i="3"/>
  <c r="I10" i="3"/>
  <c r="I9" i="3" s="1"/>
  <c r="J9" i="3"/>
  <c r="I10" i="1"/>
  <c r="J10" i="1"/>
  <c r="K10" i="1" s="1"/>
  <c r="H10" i="1"/>
  <c r="I13" i="1"/>
  <c r="J13" i="1"/>
  <c r="H13" i="1"/>
  <c r="G13" i="1"/>
  <c r="G16" i="1" s="1"/>
  <c r="L11" i="1"/>
  <c r="L14" i="1"/>
  <c r="L15" i="1"/>
  <c r="K11" i="1"/>
  <c r="K14" i="1"/>
  <c r="K15" i="1"/>
  <c r="I16" i="1" l="1"/>
  <c r="J16" i="1"/>
  <c r="K57" i="3"/>
  <c r="L57" i="3"/>
  <c r="J56" i="3"/>
  <c r="K16" i="1"/>
  <c r="K9" i="3"/>
  <c r="K10" i="3"/>
  <c r="H9" i="3"/>
  <c r="L10" i="3"/>
  <c r="H16" i="1"/>
  <c r="L10" i="1"/>
  <c r="L13" i="1"/>
  <c r="K13" i="1"/>
  <c r="L9" i="3" l="1"/>
  <c r="L56" i="3"/>
  <c r="K56" i="3"/>
  <c r="L16" i="1"/>
</calcChain>
</file>

<file path=xl/sharedStrings.xml><?xml version="1.0" encoding="utf-8"?>
<sst xmlns="http://schemas.openxmlformats.org/spreadsheetml/2006/main" count="389" uniqueCount="213">
  <si>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</si>
  <si>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</si>
  <si>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</si>
  <si>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</si>
  <si>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</si>
  <si>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</si>
  <si>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</si>
  <si>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</si>
  <si>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</si>
  <si>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</si>
  <si>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</si>
  <si>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</si>
  <si>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</si>
  <si>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</si>
  <si>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</si>
  <si>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</si>
  <si>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</si>
  <si>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</si>
  <si>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</si>
  <si>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</si>
  <si>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</si>
  <si>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</si>
  <si>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</si>
  <si>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</si>
  <si>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</si>
  <si>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</si>
  <si>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</si>
  <si>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</si>
  <si>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TEKUĆI PLAN 2023.*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</si>
  <si>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</si>
  <si>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</si>
  <si>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</si>
  <si>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</si>
  <si>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</si>
  <si>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</si>
  <si>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</si>
  <si>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 xml:space="preserve"> RAČUN PRIHODA I RASHODA </t>
  </si>
  <si>
    <t>Pomoći proračunskim korisnicima iz proračuna koji im nije nadležan</t>
  </si>
  <si>
    <t>Tekuće pomoći pror.korisnicima iz pror. koji im nije nadležan</t>
  </si>
  <si>
    <t>Pomoći temeljem  prijenosa EU sredstava</t>
  </si>
  <si>
    <t>Tekuće pomoći temeljem EU sredstava</t>
  </si>
  <si>
    <t>Prijenosi između proračunskog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</si>
  <si>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</si>
  <si>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</si>
  <si>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</si>
  <si>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</si>
  <si>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 xml:space="preserve">Prihodi od upravnih i administrativnih pristojbi, pristojbi po posebnim propisima i naknadama 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</si>
  <si>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</si>
  <si>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</si>
  <si>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</si>
  <si>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</si>
  <si>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</si>
  <si>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</si>
  <si>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proračunskog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</si>
  <si>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</si>
  <si>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</si>
  <si>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</si>
  <si>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</si>
  <si>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</si>
  <si>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</si>
  <si>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</si>
  <si>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</si>
  <si>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mat.rashodi</t>
  </si>
  <si>
    <t>Materijal i sirovine</t>
  </si>
  <si>
    <t>Energija</t>
  </si>
  <si>
    <t>Sitni inventar i autogume</t>
  </si>
  <si>
    <t>Materijal i dijelovi za tekuće i investicijsko održ.</t>
  </si>
  <si>
    <t>Službena, radna i zaštitna odjeća i obuća</t>
  </si>
  <si>
    <t>Rashodi za usluge</t>
  </si>
  <si>
    <t>Usluge telefona, pošte i prijevoza</t>
  </si>
  <si>
    <t>Usluge tekućeh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</si>
  <si>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</si>
  <si>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</si>
  <si>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</si>
  <si>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</si>
  <si>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</si>
  <si>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</si>
  <si>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</si>
  <si>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rahodi poslovanja</t>
  </si>
  <si>
    <t>Naknade za rad predstavničkih i izvršnih tijela, povjerenstava i slično</t>
  </si>
  <si>
    <t>Premije osiguranja</t>
  </si>
  <si>
    <t>Reprezentacija</t>
  </si>
  <si>
    <t xml:space="preserve">Pristojbe i naknade </t>
  </si>
  <si>
    <t>Financijski rashodi</t>
  </si>
  <si>
    <t>Ostali financijski rashodi</t>
  </si>
  <si>
    <t>Bankarske usluge i usluge platnog prometa</t>
  </si>
  <si>
    <t>Zatezne kamate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</si>
  <si>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</si>
  <si>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</si>
  <si>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</si>
  <si>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</si>
  <si>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</si>
  <si>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Nematerijalna proizvedena imovina</t>
  </si>
  <si>
    <t>Ulaganja u računalne programe</t>
  </si>
  <si>
    <t>Rashodi za nabavu proizvedene dugotr. imovine</t>
  </si>
  <si>
    <t>5=4/2*100</t>
  </si>
  <si>
    <t>6=4/3*100</t>
  </si>
  <si>
    <t xml:space="preserve">OSTVARENJE/IZVRŠENJE 
2023. 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</si>
  <si>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</si>
  <si>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1.-6.2023."/"TEKUĆI PLAN 2023.") iskazuje se kao "OSTVARENJE/IZVRŠENJE 1.-6.2023."/"IZVORNI PLAN 2023." ODNOSNO "REBALANS 2023." </t>
  </si>
  <si>
    <t xml:space="preserve">OSTVARENJE/IZVRŠENJE 2023. </t>
  </si>
  <si>
    <t>Prihodi iz nadležnog proračuna za financiranje rashoda za nabavu nefinancijske imovine</t>
  </si>
  <si>
    <t>Kapitalne donacije</t>
  </si>
  <si>
    <t>Kapitalne pomoći proračunskim korisnicima iz proračuna koji im nije nadležan</t>
  </si>
  <si>
    <t>Kapitalne pomoći temeljem prijenosa EU sredstava</t>
  </si>
  <si>
    <t>1. SAŽETAK  RAČUNA PRIHODA I RASHODA I  RAČUNA FINANCIRANJA</t>
  </si>
  <si>
    <t>A) SAŽETAK  RAČUNA PRIHODA I RASHODA</t>
  </si>
  <si>
    <t>B) SAŽETAK RAČUNA FINANCIRANJA</t>
  </si>
  <si>
    <t>4 Prihodi za posebne namjene</t>
  </si>
  <si>
    <t>43 Prihodi za posebne namjene</t>
  </si>
  <si>
    <t>5 Pomoći</t>
  </si>
  <si>
    <t>51 Pomoći EU</t>
  </si>
  <si>
    <t>52 Ostale pomoći</t>
  </si>
  <si>
    <t>6 Donacije</t>
  </si>
  <si>
    <t>61 Donacije</t>
  </si>
  <si>
    <t>VIŠAK PRIHODA KORIŠTEN ZA POKRIĆE RASHODA</t>
  </si>
  <si>
    <t>9 Rezultat</t>
  </si>
  <si>
    <t>Višak/manjak prihoda</t>
  </si>
  <si>
    <t>Višak prihoda</t>
  </si>
  <si>
    <t>Račun prihoda/primitaka</t>
  </si>
  <si>
    <t>Naziv računa</t>
  </si>
  <si>
    <t>Rezultat poslovanja</t>
  </si>
  <si>
    <t>POKRIVENI MANJAK</t>
  </si>
  <si>
    <t>Manjak prihoda</t>
  </si>
  <si>
    <t>GODIŠNJI IZVJEŠTAJ O IZVRŠENJU FINANCIJSKOG PLANA DJEČJEG VRTIĆA CIPELICA ZA 2024. GODINU</t>
  </si>
  <si>
    <t>IZVORNI PLAN/REBALANS 2024.</t>
  </si>
  <si>
    <t xml:space="preserve">OSTVARENJE/IZVRŠENJE 
2024. </t>
  </si>
  <si>
    <t>IZVORNI PLAN/REBALANS 2024.*</t>
  </si>
  <si>
    <t xml:space="preserve">OSTVARENJE/IZVRŠENJE 2024. </t>
  </si>
  <si>
    <t>OSTVARENJE/IZVRŠENJE 2023.</t>
  </si>
  <si>
    <t>Kazne, upravne mjere i ostali prihodi</t>
  </si>
  <si>
    <t xml:space="preserve">Ostali prihodi </t>
  </si>
  <si>
    <t>Rashodi za donacije, kazne, naknade šteta i kapitalne pomoći</t>
  </si>
  <si>
    <t xml:space="preserve">Kazne, penali i naknade štete </t>
  </si>
  <si>
    <t>Naknade šteta pravnim i fizičkim osobama</t>
  </si>
  <si>
    <t>RAZLIKA VIŠAK MANJAK</t>
  </si>
  <si>
    <t>RAZLIKA PRIMITAKA I IZDATAKA</t>
  </si>
  <si>
    <t>PRENESENI VIŠAK/MANJAK IZ PRETHODNE GODINE</t>
  </si>
  <si>
    <t>PRIJENOS VIŠKA/MANJKA U SLJEDEĆE RAZDOBLJE</t>
  </si>
  <si>
    <t xml:space="preserve">51 Pomoći EU </t>
  </si>
  <si>
    <t xml:space="preserve">11 Opći prihodi i primici </t>
  </si>
  <si>
    <t>Ra</t>
  </si>
  <si>
    <t>GODIŠNJI IZVJEŠTAJ O IZVRŠENJU FINANCIJSKOG PLANA ZA 2024. GODINU</t>
  </si>
  <si>
    <t>RASHODI PREMA FUNKCIJSKOJ KLASIFIKACIJI</t>
  </si>
  <si>
    <t>Izvršenje 2023.</t>
  </si>
  <si>
    <t>Izvorni plan/rebalans 2024.</t>
  </si>
  <si>
    <t>Izvršenje 2024.</t>
  </si>
  <si>
    <t>Indeks</t>
  </si>
  <si>
    <t xml:space="preserve">UKUPNO RASHODI </t>
  </si>
  <si>
    <t>09 Obrazovanje</t>
  </si>
  <si>
    <t xml:space="preserve">091 Predškolsko i osnovno obrazovanje </t>
  </si>
  <si>
    <t>0911 Predškolsko obrazovanje</t>
  </si>
  <si>
    <t>096 Dodatne usluge u obrazovanju</t>
  </si>
  <si>
    <t>II. POSEBNI DIO</t>
  </si>
  <si>
    <t>Šifra</t>
  </si>
  <si>
    <t>Naziv</t>
  </si>
  <si>
    <t>4=3/2*100</t>
  </si>
  <si>
    <t>DJEČJI  VRTIĆ CIPELICA</t>
  </si>
  <si>
    <t xml:space="preserve">IZVORI FINANCIRANJA UKUPNO </t>
  </si>
  <si>
    <t xml:space="preserve">Opći prihodi i primici </t>
  </si>
  <si>
    <t>Vlastiti prihodi</t>
  </si>
  <si>
    <t>Prihodi za posebne namjene</t>
  </si>
  <si>
    <t>Pomoći</t>
  </si>
  <si>
    <t>Donacije</t>
  </si>
  <si>
    <t>Rezultat</t>
  </si>
  <si>
    <t>PROGRAM 1036</t>
  </si>
  <si>
    <t>PROGRAMI DV CIPELICA</t>
  </si>
  <si>
    <t>Aktivnost 1036A103601</t>
  </si>
  <si>
    <t>IZVOR 11</t>
  </si>
  <si>
    <t>Opći prihodi i primici</t>
  </si>
  <si>
    <t>Plaće</t>
  </si>
  <si>
    <t>IZVOR 31</t>
  </si>
  <si>
    <t xml:space="preserve">Ostali rashodi za zaposlene </t>
  </si>
  <si>
    <t>IZVOR 43</t>
  </si>
  <si>
    <t>3121</t>
  </si>
  <si>
    <t>Aktivnost 1036A103602</t>
  </si>
  <si>
    <t>Materijalni i financijski rashodi</t>
  </si>
  <si>
    <t>Uredski materijal i ostali materijalni rashodi</t>
  </si>
  <si>
    <t>Materijal i dijelovi za tekuće invest. održavanje</t>
  </si>
  <si>
    <t>Sitni inventar i auto gume</t>
  </si>
  <si>
    <t>Usluge tekućeg i investicijskog održavanja</t>
  </si>
  <si>
    <t>Ostali nespomenuti rashodi poslovanja</t>
  </si>
  <si>
    <t>Rashodi za nabavu proizvedene dugotrajne imovine</t>
  </si>
  <si>
    <t xml:space="preserve">Rashodi za donacije, kazne, naknade šteta i kapitalne pomoći </t>
  </si>
  <si>
    <t>Kazne, penali  i naknade štete</t>
  </si>
  <si>
    <t>Naknade za prijevoz</t>
  </si>
  <si>
    <t>IZVOR 52</t>
  </si>
  <si>
    <t>Službena i radna odjeća i obuća</t>
  </si>
  <si>
    <t xml:space="preserve">Komunalne usluge </t>
  </si>
  <si>
    <t>Naknade za rad predstavničkih i izvršnih tijela</t>
  </si>
  <si>
    <t>Pristojbe i naknade</t>
  </si>
  <si>
    <t>Bankarske usluge i platni promet</t>
  </si>
  <si>
    <t>IZVOR 61</t>
  </si>
  <si>
    <t>Donacije - višak</t>
  </si>
  <si>
    <t>Izvještaj o korištenju sredstava fondova Europske unije</t>
  </si>
  <si>
    <t xml:space="preserve">31. prosinac 2024. </t>
  </si>
  <si>
    <t xml:space="preserve">EU fond </t>
  </si>
  <si>
    <t>Izvršenje 2021.</t>
  </si>
  <si>
    <t>Plan 2022.</t>
  </si>
  <si>
    <t>PRIHODI</t>
  </si>
  <si>
    <t>RASHODI</t>
  </si>
  <si>
    <t>Stanje potraživanja od EU</t>
  </si>
  <si>
    <t>EUROPSKI SOCIJALNI FOND</t>
  </si>
  <si>
    <t>UKUPNO</t>
  </si>
  <si>
    <t>od 1. srpnja 2013. - 31. prosinca 2024.</t>
  </si>
  <si>
    <t>Ukupno ugovorena sredstva</t>
  </si>
  <si>
    <t>Ukupno uplaćena sredstva</t>
  </si>
  <si>
    <t>Dječji vrtić Cipelica - 49341</t>
  </si>
  <si>
    <t>OPIS</t>
  </si>
  <si>
    <t>Stanje na 31.12.2024.</t>
  </si>
  <si>
    <t>Stanje nenaplaćenih potraživanja</t>
  </si>
  <si>
    <t>Dospjele obveze</t>
  </si>
  <si>
    <t>Potencijalne obveze po osnovi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</si>
</sst>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32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3" fontId="5" fillId="0" borderId="3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/>
    <xf numFmtId="0" fontId="0" fillId="0" borderId="0" xfId="0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3" fillId="0" borderId="0" xfId="0" applyFont="1"/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/>
    <xf numFmtId="1" fontId="6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1" fontId="10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" fontId="9" fillId="3" borderId="3" xfId="0" applyNumberFormat="1" applyFont="1" applyFill="1" applyBorder="1" applyAlignment="1">
      <alignment horizontal="right"/>
    </xf>
    <xf numFmtId="1" fontId="6" fillId="3" borderId="3" xfId="0" applyNumberFormat="1" applyFont="1" applyFill="1" applyBorder="1"/>
    <xf numFmtId="1" fontId="10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4" fontId="14" fillId="3" borderId="3" xfId="0" applyNumberFormat="1" applyFont="1" applyFill="1" applyBorder="1" applyAlignment="1">
      <alignment horizontal="right"/>
    </xf>
    <xf numFmtId="1" fontId="15" fillId="3" borderId="3" xfId="0" applyNumberFormat="1" applyFont="1" applyFill="1" applyBorder="1"/>
    <xf numFmtId="0" fontId="12" fillId="3" borderId="3" xfId="0" quotePrefix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horizontal="left" vertical="center"/>
    </xf>
    <xf numFmtId="0" fontId="7" fillId="3" borderId="3" xfId="0" applyNumberFormat="1" applyFont="1" applyFill="1" applyBorder="1" applyAlignment="1" applyProtection="1">
      <alignment vertical="center" wrapText="1"/>
    </xf>
    <xf numFmtId="0" fontId="12" fillId="3" borderId="3" xfId="0" applyNumberFormat="1" applyFont="1" applyFill="1" applyBorder="1" applyAlignment="1" applyProtection="1">
      <alignment vertical="center" wrapText="1"/>
    </xf>
    <xf numFmtId="3" fontId="14" fillId="3" borderId="3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 applyProtection="1">
      <alignment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 indent="1"/>
    </xf>
    <xf numFmtId="3" fontId="9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2" borderId="3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1" fontId="21" fillId="0" borderId="3" xfId="0" applyNumberFormat="1" applyFont="1" applyBorder="1"/>
    <xf numFmtId="0" fontId="12" fillId="2" borderId="3" xfId="0" quotePrefix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 applyProtection="1">
      <alignment horizontal="right" wrapText="1"/>
    </xf>
    <xf numFmtId="0" fontId="19" fillId="0" borderId="0" xfId="0" applyFont="1"/>
    <xf numFmtId="0" fontId="22" fillId="0" borderId="3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/>
    <xf numFmtId="0" fontId="24" fillId="0" borderId="3" xfId="0" applyFont="1" applyBorder="1"/>
    <xf numFmtId="0" fontId="23" fillId="0" borderId="3" xfId="0" applyFont="1" applyBorder="1"/>
    <xf numFmtId="1" fontId="22" fillId="0" borderId="3" xfId="0" applyNumberFormat="1" applyFont="1" applyBorder="1"/>
    <xf numFmtId="1" fontId="23" fillId="0" borderId="3" xfId="0" applyNumberFormat="1" applyFont="1" applyBorder="1"/>
    <xf numFmtId="1" fontId="24" fillId="0" borderId="3" xfId="0" applyNumberFormat="1" applyFont="1" applyBorder="1"/>
    <xf numFmtId="4" fontId="23" fillId="0" borderId="3" xfId="0" applyNumberFormat="1" applyFont="1" applyBorder="1"/>
    <xf numFmtId="4" fontId="24" fillId="0" borderId="3" xfId="0" applyNumberFormat="1" applyFont="1" applyBorder="1"/>
    <xf numFmtId="4" fontId="22" fillId="0" borderId="3" xfId="0" applyNumberFormat="1" applyFont="1" applyBorder="1"/>
    <xf numFmtId="4" fontId="23" fillId="0" borderId="0" xfId="0" applyNumberFormat="1" applyFont="1"/>
    <xf numFmtId="4" fontId="8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26" fillId="0" borderId="3" xfId="0" applyNumberFormat="1" applyFont="1" applyBorder="1"/>
    <xf numFmtId="4" fontId="27" fillId="0" borderId="3" xfId="0" applyNumberFormat="1" applyFont="1" applyBorder="1"/>
    <xf numFmtId="4" fontId="27" fillId="0" borderId="0" xfId="0" applyNumberFormat="1" applyFont="1"/>
    <xf numFmtId="0" fontId="19" fillId="0" borderId="8" xfId="0" applyFont="1" applyBorder="1"/>
    <xf numFmtId="4" fontId="22" fillId="0" borderId="7" xfId="0" applyNumberFormat="1" applyFont="1" applyBorder="1"/>
    <xf numFmtId="4" fontId="25" fillId="0" borderId="7" xfId="0" applyNumberFormat="1" applyFont="1" applyBorder="1"/>
    <xf numFmtId="1" fontId="22" fillId="0" borderId="7" xfId="0" applyNumberFormat="1" applyFont="1" applyBorder="1"/>
    <xf numFmtId="4" fontId="28" fillId="0" borderId="3" xfId="0" applyNumberFormat="1" applyFont="1" applyBorder="1"/>
    <xf numFmtId="4" fontId="29" fillId="0" borderId="3" xfId="0" applyNumberFormat="1" applyFont="1" applyBorder="1"/>
    <xf numFmtId="4" fontId="30" fillId="0" borderId="3" xfId="0" applyNumberFormat="1" applyFont="1" applyBorder="1"/>
    <xf numFmtId="0" fontId="11" fillId="2" borderId="7" xfId="0" applyNumberFormat="1" applyFont="1" applyFill="1" applyBorder="1" applyAlignment="1" applyProtection="1">
      <alignment vertical="center" wrapText="1"/>
    </xf>
    <xf numFmtId="0" fontId="0" fillId="0" borderId="8" xfId="0" applyBorder="1"/>
    <xf numFmtId="3" fontId="9" fillId="2" borderId="8" xfId="0" applyNumberFormat="1" applyFont="1" applyFill="1" applyBorder="1" applyAlignment="1">
      <alignment horizontal="right"/>
    </xf>
    <xf numFmtId="0" fontId="6" fillId="0" borderId="8" xfId="0" applyFont="1" applyBorder="1"/>
    <xf numFmtId="1" fontId="7" fillId="0" borderId="3" xfId="0" applyNumberFormat="1" applyFont="1" applyBorder="1"/>
    <xf numFmtId="3" fontId="7" fillId="0" borderId="3" xfId="0" applyNumberFormat="1" applyFont="1" applyBorder="1"/>
    <xf numFmtId="4" fontId="11" fillId="0" borderId="3" xfId="0" applyNumberFormat="1" applyFont="1" applyBorder="1"/>
    <xf numFmtId="1" fontId="11" fillId="0" borderId="3" xfId="0" applyNumberFormat="1" applyFont="1" applyBorder="1"/>
    <xf numFmtId="3" fontId="11" fillId="0" borderId="3" xfId="0" applyNumberFormat="1" applyFont="1" applyBorder="1"/>
    <xf numFmtId="4" fontId="11" fillId="2" borderId="7" xfId="0" applyNumberFormat="1" applyFont="1" applyFill="1" applyBorder="1" applyAlignment="1">
      <alignment horizontal="right"/>
    </xf>
    <xf numFmtId="4" fontId="11" fillId="0" borderId="7" xfId="0" applyNumberFormat="1" applyFont="1" applyBorder="1"/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center" wrapText="1"/>
    </xf>
    <xf numFmtId="0" fontId="5" fillId="0" borderId="4" xfId="0" quotePrefix="1" applyFont="1" applyBorder="1" applyAlignment="1">
      <alignment horizontal="center" wrapText="1"/>
    </xf>
    <xf numFmtId="0" fontId="5" fillId="0" borderId="3" xfId="0" quotePrefix="1" applyFont="1" applyBorder="1" applyAlignment="1">
      <alignment horizont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wrapText="1"/>
    </xf>
    <xf numFmtId="0" fontId="7" fillId="0" borderId="1" xfId="0" quotePrefix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2" fillId="3" borderId="1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vertical="center" wrapText="1"/>
    </xf>
    <xf numFmtId="0" fontId="11" fillId="3" borderId="2" xfId="0" applyNumberFormat="1" applyFont="1" applyFill="1" applyBorder="1" applyAlignment="1" applyProtection="1">
      <alignment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vertical="center" wrapText="1"/>
    </xf>
    <xf numFmtId="0" fontId="31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/>
    </xf>
    <xf numFmtId="49" fontId="7" fillId="3" borderId="11" xfId="2" applyNumberFormat="1" applyFont="1" applyFill="1" applyBorder="1" applyAlignment="1">
      <alignment horizontal="left" vertical="center" wrapText="1"/>
    </xf>
    <xf numFmtId="4" fontId="7" fillId="3" borderId="11" xfId="2" applyNumberFormat="1" applyFont="1" applyFill="1" applyBorder="1" applyAlignment="1">
      <alignment horizontal="right" vertical="center"/>
    </xf>
    <xf numFmtId="3" fontId="7" fillId="3" borderId="11" xfId="1" applyNumberFormat="1" applyFont="1" applyFill="1" applyBorder="1" applyAlignment="1">
      <alignment horizontal="right" vertical="center"/>
    </xf>
    <xf numFmtId="49" fontId="8" fillId="0" borderId="11" xfId="2" applyNumberFormat="1" applyFont="1" applyBorder="1" applyAlignment="1">
      <alignment horizontal="left" vertical="center" wrapText="1"/>
    </xf>
    <xf numFmtId="4" fontId="8" fillId="0" borderId="11" xfId="2" applyNumberFormat="1" applyFont="1" applyBorder="1" applyAlignment="1">
      <alignment horizontal="right" vertical="center"/>
    </xf>
    <xf numFmtId="3" fontId="8" fillId="2" borderId="11" xfId="1" applyNumberFormat="1" applyFont="1" applyFill="1" applyBorder="1" applyAlignment="1">
      <alignment horizontal="right" vertical="center"/>
    </xf>
    <xf numFmtId="49" fontId="11" fillId="0" borderId="11" xfId="2" applyNumberFormat="1" applyFont="1" applyBorder="1" applyAlignment="1">
      <alignment horizontal="left" vertical="center" wrapText="1"/>
    </xf>
    <xf numFmtId="4" fontId="11" fillId="0" borderId="11" xfId="2" applyNumberFormat="1" applyFont="1" applyBorder="1" applyAlignment="1">
      <alignment horizontal="right" vertical="center"/>
    </xf>
    <xf numFmtId="3" fontId="11" fillId="2" borderId="11" xfId="1" applyNumberFormat="1" applyFont="1" applyFill="1" applyBorder="1" applyAlignment="1">
      <alignment horizontal="right" vertical="center"/>
    </xf>
    <xf numFmtId="49" fontId="7" fillId="2" borderId="11" xfId="1" applyNumberFormat="1" applyFont="1" applyFill="1" applyBorder="1" applyAlignment="1">
      <alignment horizontal="left" vertical="center" wrapText="1"/>
    </xf>
    <xf numFmtId="4" fontId="7" fillId="2" borderId="11" xfId="2" applyNumberFormat="1" applyFont="1" applyFill="1" applyBorder="1" applyAlignment="1">
      <alignment horizontal="right" vertical="center"/>
    </xf>
    <xf numFmtId="4" fontId="7" fillId="2" borderId="11" xfId="1" applyNumberFormat="1" applyFont="1" applyFill="1" applyBorder="1" applyAlignment="1">
      <alignment horizontal="right" vertical="center" wrapText="1"/>
    </xf>
    <xf numFmtId="4" fontId="7" fillId="2" borderId="11" xfId="1" applyNumberFormat="1" applyFont="1" applyFill="1" applyBorder="1" applyAlignment="1">
      <alignment horizontal="right" vertical="center"/>
    </xf>
    <xf numFmtId="0" fontId="31" fillId="2" borderId="5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3" fontId="7" fillId="5" borderId="12" xfId="0" applyNumberFormat="1" applyFont="1" applyFill="1" applyBorder="1" applyAlignment="1">
      <alignment horizontal="center" vertical="center" wrapText="1"/>
    </xf>
    <xf numFmtId="0" fontId="33" fillId="5" borderId="13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3" fontId="33" fillId="5" borderId="11" xfId="0" applyNumberFormat="1" applyFont="1" applyFill="1" applyBorder="1" applyAlignment="1">
      <alignment horizontal="center" vertical="center" wrapText="1"/>
    </xf>
    <xf numFmtId="3" fontId="34" fillId="0" borderId="11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center" wrapText="1"/>
    </xf>
    <xf numFmtId="4" fontId="11" fillId="5" borderId="11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 wrapText="1"/>
    </xf>
    <xf numFmtId="4" fontId="7" fillId="5" borderId="11" xfId="0" applyNumberFormat="1" applyFont="1" applyFill="1" applyBorder="1" applyAlignment="1">
      <alignment horizontal="right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3" fontId="12" fillId="6" borderId="11" xfId="0" applyNumberFormat="1" applyFont="1" applyFill="1" applyBorder="1" applyAlignment="1">
      <alignment horizontal="left" vertical="center" wrapText="1"/>
    </xf>
    <xf numFmtId="4" fontId="12" fillId="6" borderId="11" xfId="0" applyNumberFormat="1" applyFont="1" applyFill="1" applyBorder="1" applyAlignment="1">
      <alignment horizontal="right" vertical="center" wrapText="1"/>
    </xf>
    <xf numFmtId="3" fontId="12" fillId="6" borderId="11" xfId="0" applyNumberFormat="1" applyFont="1" applyFill="1" applyBorder="1" applyAlignment="1">
      <alignment horizontal="right" vertical="center" wrapText="1"/>
    </xf>
    <xf numFmtId="3" fontId="7" fillId="6" borderId="11" xfId="0" applyNumberFormat="1" applyFont="1" applyFill="1" applyBorder="1" applyAlignment="1">
      <alignment horizontal="left" vertical="center"/>
    </xf>
    <xf numFmtId="4" fontId="7" fillId="2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vertical="center"/>
    </xf>
    <xf numFmtId="0" fontId="7" fillId="5" borderId="11" xfId="0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/>
    <xf numFmtId="3" fontId="12" fillId="0" borderId="11" xfId="0" applyNumberFormat="1" applyFont="1" applyBorder="1"/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/>
    <xf numFmtId="3" fontId="8" fillId="0" borderId="11" xfId="0" applyNumberFormat="1" applyFont="1" applyBorder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4" fontId="7" fillId="5" borderId="11" xfId="0" applyNumberFormat="1" applyFont="1" applyFill="1" applyBorder="1" applyAlignment="1">
      <alignment horizontal="right" vertical="center"/>
    </xf>
    <xf numFmtId="3" fontId="7" fillId="5" borderId="11" xfId="0" applyNumberFormat="1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left" vertical="center" wrapText="1"/>
    </xf>
    <xf numFmtId="4" fontId="12" fillId="5" borderId="11" xfId="0" applyNumberFormat="1" applyFont="1" applyFill="1" applyBorder="1" applyAlignment="1">
      <alignment horizontal="right" vertical="center"/>
    </xf>
    <xf numFmtId="3" fontId="12" fillId="5" borderId="11" xfId="0" applyNumberFormat="1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 wrapText="1"/>
    </xf>
    <xf numFmtId="4" fontId="8" fillId="5" borderId="11" xfId="0" applyNumberFormat="1" applyFont="1" applyFill="1" applyBorder="1" applyAlignment="1">
      <alignment horizontal="right" vertical="center"/>
    </xf>
    <xf numFmtId="3" fontId="8" fillId="5" borderId="11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right" vertical="center"/>
    </xf>
    <xf numFmtId="3" fontId="11" fillId="5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7" fillId="6" borderId="11" xfId="0" applyNumberFormat="1" applyFont="1" applyFill="1" applyBorder="1" applyAlignment="1">
      <alignment horizontal="left" vertical="center" wrapText="1"/>
    </xf>
    <xf numFmtId="4" fontId="7" fillId="6" borderId="11" xfId="0" applyNumberFormat="1" applyFont="1" applyFill="1" applyBorder="1" applyAlignment="1">
      <alignment horizontal="right" vertical="center"/>
    </xf>
    <xf numFmtId="3" fontId="12" fillId="3" borderId="11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/>
    </xf>
    <xf numFmtId="3" fontId="12" fillId="2" borderId="11" xfId="0" applyNumberFormat="1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vertical="center"/>
    </xf>
    <xf numFmtId="3" fontId="8" fillId="2" borderId="11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left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left" vertical="center"/>
    </xf>
    <xf numFmtId="3" fontId="8" fillId="5" borderId="11" xfId="0" applyNumberFormat="1" applyFont="1" applyFill="1" applyBorder="1" applyAlignment="1">
      <alignment horizontal="left" vertical="center"/>
    </xf>
    <xf numFmtId="0" fontId="11" fillId="5" borderId="11" xfId="0" applyNumberFormat="1" applyFont="1" applyFill="1" applyBorder="1" applyAlignment="1">
      <alignment horizontal="center" vertical="center"/>
    </xf>
    <xf numFmtId="3" fontId="11" fillId="5" borderId="11" xfId="0" applyNumberFormat="1" applyFont="1" applyFill="1" applyBorder="1" applyAlignment="1">
      <alignment horizontal="left" vertical="center"/>
    </xf>
    <xf numFmtId="3" fontId="35" fillId="3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left" vertical="center" wrapText="1"/>
    </xf>
    <xf numFmtId="4" fontId="12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 wrapText="1"/>
    </xf>
    <xf numFmtId="4" fontId="11" fillId="6" borderId="11" xfId="0" applyNumberFormat="1" applyFont="1" applyFill="1" applyBorder="1" applyAlignment="1">
      <alignment horizontal="right" vertical="center"/>
    </xf>
    <xf numFmtId="0" fontId="11" fillId="6" borderId="11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 wrapText="1"/>
    </xf>
    <xf numFmtId="4" fontId="8" fillId="6" borderId="1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3" fontId="7" fillId="7" borderId="15" xfId="0" applyNumberFormat="1" applyFont="1" applyFill="1" applyBorder="1" applyAlignment="1">
      <alignment vertical="center" wrapText="1"/>
    </xf>
    <xf numFmtId="4" fontId="8" fillId="7" borderId="15" xfId="0" applyNumberFormat="1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right" vertical="center" wrapText="1"/>
    </xf>
    <xf numFmtId="3" fontId="12" fillId="4" borderId="15" xfId="0" applyNumberFormat="1" applyFont="1" applyFill="1" applyBorder="1" applyAlignment="1">
      <alignment vertical="center" wrapText="1"/>
    </xf>
    <xf numFmtId="4" fontId="12" fillId="4" borderId="15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wrapText="1"/>
    </xf>
    <xf numFmtId="0" fontId="7" fillId="4" borderId="19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vertical="center" wrapText="1"/>
    </xf>
    <xf numFmtId="4" fontId="7" fillId="4" borderId="15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3" fontId="8" fillId="6" borderId="15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12" fillId="4" borderId="24" xfId="0" applyFont="1" applyFill="1" applyBorder="1" applyAlignment="1">
      <alignment horizontal="right" vertical="center" wrapText="1"/>
    </xf>
    <xf numFmtId="0" fontId="12" fillId="4" borderId="20" xfId="0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36" fillId="0" borderId="0" xfId="0" applyFont="1"/>
    <xf numFmtId="164" fontId="36" fillId="0" borderId="0" xfId="0" applyNumberFormat="1" applyFont="1"/>
    <xf numFmtId="0" fontId="7" fillId="4" borderId="3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4" fontId="8" fillId="8" borderId="15" xfId="0" applyNumberFormat="1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VR&#352;ENJE%20-%202024.%20II%20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FOND"/>
      <sheetName val="RAČUN PRIHODA I RASHODA"/>
      <sheetName val="Rashodi -funkcijska"/>
      <sheetName val="POSEBNI_DIO_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topLeftCell="A7" workbookViewId="0">
      <selection activeCell="P16" sqref="P16"/>
    </sheetView>
  </sheetViews>
  <sheetFormatPr defaultRowHeight="15" x14ac:dyDescent="0.25"/>
  <cols>
    <col min="6" max="6" width="23.85546875" customWidth="1"/>
    <col min="7" max="7" width="29.140625" customWidth="1"/>
    <col min="8" max="8" width="23" customWidth="1"/>
    <col min="9" max="9" width="25.28515625" hidden="1" customWidth="1"/>
    <col min="10" max="10" width="30.140625" customWidth="1"/>
    <col min="11" max="11" width="12.7109375" customWidth="1"/>
    <col min="12" max="12" width="12.42578125" customWidth="1"/>
  </cols>
  <sheetData>
    <row r="1" spans="2:12" ht="24.75" customHeight="1" x14ac:dyDescent="0.25">
      <c r="B1" s="118" t="s">
        <v>124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2" ht="12.75" customHeight="1" x14ac:dyDescent="0.2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5.75" customHeight="1" x14ac:dyDescent="0.25">
      <c r="B3" s="118" t="s">
        <v>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12" ht="10.5" customHeight="1" x14ac:dyDescent="0.2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8" customHeight="1" x14ac:dyDescent="0.25">
      <c r="B5" s="118" t="s">
        <v>105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2:12" ht="12" customHeight="1" x14ac:dyDescent="0.25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2:12" ht="15.75" x14ac:dyDescent="0.25">
      <c r="B7" s="127" t="s">
        <v>106</v>
      </c>
      <c r="C7" s="127"/>
      <c r="D7" s="127"/>
      <c r="E7" s="127"/>
      <c r="F7" s="127"/>
      <c r="G7" s="11"/>
      <c r="H7" s="11"/>
      <c r="I7" s="11"/>
      <c r="J7" s="11"/>
      <c r="K7" s="12"/>
      <c r="L7" s="10"/>
    </row>
    <row r="8" spans="2:12" ht="44.25" customHeight="1" x14ac:dyDescent="0.25">
      <c r="B8" s="119"/>
      <c r="C8" s="120"/>
      <c r="D8" s="120"/>
      <c r="E8" s="120"/>
      <c r="F8" s="121"/>
      <c r="G8" s="13" t="s">
        <v>97</v>
      </c>
      <c r="H8" s="14" t="s">
        <v>125</v>
      </c>
      <c r="I8" s="14" t="s">
        <v>28</v>
      </c>
      <c r="J8" s="13" t="s">
        <v>126</v>
      </c>
      <c r="K8" s="14" t="s">
        <v>10</v>
      </c>
      <c r="L8" s="14" t="s">
        <v>10</v>
      </c>
    </row>
    <row r="9" spans="2:12" s="4" customFormat="1" ht="15.75" x14ac:dyDescent="0.25">
      <c r="B9" s="122">
        <v>1</v>
      </c>
      <c r="C9" s="122"/>
      <c r="D9" s="122"/>
      <c r="E9" s="122"/>
      <c r="F9" s="119"/>
      <c r="G9" s="13">
        <v>2</v>
      </c>
      <c r="H9" s="14">
        <v>3</v>
      </c>
      <c r="I9" s="14">
        <v>4</v>
      </c>
      <c r="J9" s="14">
        <v>4</v>
      </c>
      <c r="K9" s="14" t="s">
        <v>95</v>
      </c>
      <c r="L9" s="14" t="s">
        <v>96</v>
      </c>
    </row>
    <row r="10" spans="2:12" ht="18.75" customHeight="1" x14ac:dyDescent="0.25">
      <c r="B10" s="138" t="s">
        <v>0</v>
      </c>
      <c r="C10" s="139"/>
      <c r="D10" s="139"/>
      <c r="E10" s="139"/>
      <c r="F10" s="140"/>
      <c r="G10" s="47">
        <f>G11+G12</f>
        <v>2559273.09</v>
      </c>
      <c r="H10" s="47">
        <f>H11+H12</f>
        <v>3338329.89</v>
      </c>
      <c r="I10" s="47">
        <f>I11+I12</f>
        <v>0</v>
      </c>
      <c r="J10" s="47">
        <f>J11+J12</f>
        <v>3296650.03</v>
      </c>
      <c r="K10" s="54">
        <f>J10/G10*100</f>
        <v>128.81196785451294</v>
      </c>
      <c r="L10" s="54">
        <f>J10/H10*100</f>
        <v>98.751475696729301</v>
      </c>
    </row>
    <row r="11" spans="2:12" ht="18.75" customHeight="1" x14ac:dyDescent="0.25">
      <c r="B11" s="123" t="s">
        <v>30</v>
      </c>
      <c r="C11" s="124"/>
      <c r="D11" s="124"/>
      <c r="E11" s="124"/>
      <c r="F11" s="129"/>
      <c r="G11" s="17">
        <v>2559273.09</v>
      </c>
      <c r="H11" s="17">
        <v>3338329.89</v>
      </c>
      <c r="I11" s="17"/>
      <c r="J11" s="17">
        <v>3296650.03</v>
      </c>
      <c r="K11" s="40">
        <f t="shared" ref="K11:K16" si="0">J11/G11*100</f>
        <v>128.81196785451294</v>
      </c>
      <c r="L11" s="40">
        <f t="shared" ref="L11:L16" si="1">J11/H11*100</f>
        <v>98.751475696729301</v>
      </c>
    </row>
    <row r="12" spans="2:12" ht="18.75" customHeight="1" x14ac:dyDescent="0.25">
      <c r="B12" s="128" t="s">
        <v>35</v>
      </c>
      <c r="C12" s="129"/>
      <c r="D12" s="129"/>
      <c r="E12" s="129"/>
      <c r="F12" s="129"/>
      <c r="G12" s="17"/>
      <c r="H12" s="17"/>
      <c r="I12" s="17"/>
      <c r="J12" s="17"/>
      <c r="K12" s="40"/>
      <c r="L12" s="40"/>
    </row>
    <row r="13" spans="2:12" ht="18.75" customHeight="1" x14ac:dyDescent="0.25">
      <c r="B13" s="55" t="s">
        <v>1</v>
      </c>
      <c r="C13" s="56"/>
      <c r="D13" s="56"/>
      <c r="E13" s="56"/>
      <c r="F13" s="56"/>
      <c r="G13" s="47">
        <f>G14+G15</f>
        <v>2563873.0700000003</v>
      </c>
      <c r="H13" s="47">
        <f>H14+H15</f>
        <v>3323535.1900000004</v>
      </c>
      <c r="I13" s="47">
        <f>I14+I15</f>
        <v>0</v>
      </c>
      <c r="J13" s="47">
        <f>J14+J15</f>
        <v>3276243.15</v>
      </c>
      <c r="K13" s="54">
        <f t="shared" si="0"/>
        <v>127.78491994535437</v>
      </c>
      <c r="L13" s="54">
        <f t="shared" si="1"/>
        <v>98.577056137624325</v>
      </c>
    </row>
    <row r="14" spans="2:12" ht="18.75" customHeight="1" x14ac:dyDescent="0.25">
      <c r="B14" s="135" t="s">
        <v>31</v>
      </c>
      <c r="C14" s="124"/>
      <c r="D14" s="124"/>
      <c r="E14" s="124"/>
      <c r="F14" s="124"/>
      <c r="G14" s="17">
        <v>2538829.9300000002</v>
      </c>
      <c r="H14" s="17">
        <v>3279700.95</v>
      </c>
      <c r="I14" s="17"/>
      <c r="J14" s="17">
        <v>3238387.82</v>
      </c>
      <c r="K14" s="40">
        <f t="shared" si="0"/>
        <v>127.55434232650626</v>
      </c>
      <c r="L14" s="40">
        <f t="shared" si="1"/>
        <v>98.740338505557943</v>
      </c>
    </row>
    <row r="15" spans="2:12" ht="18.75" customHeight="1" x14ac:dyDescent="0.25">
      <c r="B15" s="136" t="s">
        <v>32</v>
      </c>
      <c r="C15" s="129"/>
      <c r="D15" s="129"/>
      <c r="E15" s="129"/>
      <c r="F15" s="129"/>
      <c r="G15" s="18">
        <v>25043.14</v>
      </c>
      <c r="H15" s="18">
        <v>43834.239999999998</v>
      </c>
      <c r="I15" s="18"/>
      <c r="J15" s="18">
        <v>37855.33</v>
      </c>
      <c r="K15" s="40">
        <f t="shared" si="0"/>
        <v>151.16047748006042</v>
      </c>
      <c r="L15" s="40">
        <f t="shared" si="1"/>
        <v>86.360183272254758</v>
      </c>
    </row>
    <row r="16" spans="2:12" ht="18.75" customHeight="1" x14ac:dyDescent="0.25">
      <c r="B16" s="130" t="s">
        <v>135</v>
      </c>
      <c r="C16" s="131"/>
      <c r="D16" s="131"/>
      <c r="E16" s="131"/>
      <c r="F16" s="131"/>
      <c r="G16" s="15">
        <f>G10-G13</f>
        <v>-4599.980000000447</v>
      </c>
      <c r="H16" s="15">
        <f t="shared" ref="H16:J16" si="2">H10-H13</f>
        <v>14794.699999999721</v>
      </c>
      <c r="I16" s="15">
        <f t="shared" si="2"/>
        <v>0</v>
      </c>
      <c r="J16" s="15">
        <f t="shared" si="2"/>
        <v>20406.879999999888</v>
      </c>
      <c r="K16" s="16">
        <f t="shared" si="0"/>
        <v>-443.62975491193231</v>
      </c>
      <c r="L16" s="16">
        <f t="shared" si="1"/>
        <v>137.93371950766337</v>
      </c>
    </row>
    <row r="17" spans="1:43" ht="15.75" x14ac:dyDescent="0.25">
      <c r="B17" s="6"/>
      <c r="C17" s="19"/>
      <c r="D17" s="19"/>
      <c r="E17" s="19"/>
      <c r="F17" s="19"/>
      <c r="G17" s="19"/>
      <c r="H17" s="19"/>
      <c r="I17" s="20"/>
      <c r="J17" s="20"/>
      <c r="K17" s="20"/>
      <c r="L17" s="20"/>
    </row>
    <row r="18" spans="1:43" ht="18" customHeight="1" x14ac:dyDescent="0.25">
      <c r="B18" s="127" t="s">
        <v>107</v>
      </c>
      <c r="C18" s="127"/>
      <c r="D18" s="127"/>
      <c r="E18" s="127"/>
      <c r="F18" s="127"/>
      <c r="G18" s="19"/>
      <c r="H18" s="19"/>
      <c r="I18" s="20"/>
      <c r="J18" s="20"/>
      <c r="K18" s="20"/>
      <c r="L18" s="20"/>
    </row>
    <row r="19" spans="1:43" ht="45" customHeight="1" x14ac:dyDescent="0.25">
      <c r="B19" s="119"/>
      <c r="C19" s="120"/>
      <c r="D19" s="120"/>
      <c r="E19" s="120"/>
      <c r="F19" s="121"/>
      <c r="G19" s="13" t="s">
        <v>97</v>
      </c>
      <c r="H19" s="14" t="s">
        <v>125</v>
      </c>
      <c r="I19" s="14" t="s">
        <v>28</v>
      </c>
      <c r="J19" s="13" t="s">
        <v>126</v>
      </c>
      <c r="K19" s="14" t="s">
        <v>10</v>
      </c>
      <c r="L19" s="14" t="s">
        <v>10</v>
      </c>
    </row>
    <row r="20" spans="1:43" s="4" customFormat="1" ht="18.75" customHeight="1" x14ac:dyDescent="0.25">
      <c r="B20" s="122">
        <v>1</v>
      </c>
      <c r="C20" s="122"/>
      <c r="D20" s="122"/>
      <c r="E20" s="122"/>
      <c r="F20" s="119"/>
      <c r="G20" s="13">
        <v>2</v>
      </c>
      <c r="H20" s="14">
        <v>3</v>
      </c>
      <c r="I20" s="14">
        <v>4</v>
      </c>
      <c r="J20" s="14">
        <v>4</v>
      </c>
      <c r="K20" s="14" t="s">
        <v>95</v>
      </c>
      <c r="L20" s="14" t="s">
        <v>96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8.75" customHeight="1" x14ac:dyDescent="0.25">
      <c r="A21" s="4"/>
      <c r="B21" s="123" t="s">
        <v>33</v>
      </c>
      <c r="C21" s="125"/>
      <c r="D21" s="125"/>
      <c r="E21" s="125"/>
      <c r="F21" s="126"/>
      <c r="G21" s="18"/>
      <c r="H21" s="18"/>
      <c r="I21" s="18"/>
      <c r="J21" s="18"/>
      <c r="K21" s="21"/>
      <c r="L21" s="21"/>
    </row>
    <row r="22" spans="1:43" ht="30" customHeight="1" x14ac:dyDescent="0.25">
      <c r="A22" s="4"/>
      <c r="B22" s="123" t="s">
        <v>34</v>
      </c>
      <c r="C22" s="124"/>
      <c r="D22" s="124"/>
      <c r="E22" s="124"/>
      <c r="F22" s="124"/>
      <c r="G22" s="18"/>
      <c r="H22" s="18"/>
      <c r="I22" s="18"/>
      <c r="J22" s="18"/>
      <c r="K22" s="21"/>
      <c r="L22" s="21"/>
    </row>
    <row r="23" spans="1:43" s="5" customFormat="1" ht="18.75" customHeight="1" x14ac:dyDescent="0.25">
      <c r="A23" s="4"/>
      <c r="B23" s="115" t="s">
        <v>136</v>
      </c>
      <c r="C23" s="116"/>
      <c r="D23" s="116"/>
      <c r="E23" s="116"/>
      <c r="F23" s="117"/>
      <c r="G23" s="15"/>
      <c r="H23" s="15"/>
      <c r="I23" s="15"/>
      <c r="J23" s="15"/>
      <c r="K23" s="16"/>
      <c r="L23" s="16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5" customFormat="1" ht="18.75" customHeight="1" x14ac:dyDescent="0.25">
      <c r="A24" s="4"/>
      <c r="B24" s="115" t="s">
        <v>137</v>
      </c>
      <c r="C24" s="116"/>
      <c r="D24" s="116"/>
      <c r="E24" s="116"/>
      <c r="F24" s="117"/>
      <c r="G24" s="15">
        <v>-10333.26</v>
      </c>
      <c r="H24" s="15">
        <v>-14794.7</v>
      </c>
      <c r="I24" s="15"/>
      <c r="J24" s="15">
        <v>-14794.7</v>
      </c>
      <c r="K24" s="16">
        <f>J24/G24*100</f>
        <v>143.17553221345443</v>
      </c>
      <c r="L24" s="16">
        <f>J24/H24*100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5" customFormat="1" ht="18.75" customHeight="1" x14ac:dyDescent="0.25">
      <c r="A25" s="4"/>
      <c r="B25" s="115" t="s">
        <v>138</v>
      </c>
      <c r="C25" s="116"/>
      <c r="D25" s="116"/>
      <c r="E25" s="116"/>
      <c r="F25" s="117"/>
      <c r="G25" s="15">
        <v>-14933.24</v>
      </c>
      <c r="H25" s="15">
        <v>0</v>
      </c>
      <c r="I25" s="15"/>
      <c r="J25" s="15">
        <f>J16+J24</f>
        <v>5612.1799999998875</v>
      </c>
      <c r="K25" s="16">
        <f>J25/G25*100</f>
        <v>-37.581797386232914</v>
      </c>
      <c r="L25" s="1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5" customFormat="1" ht="43.5" customHeight="1" x14ac:dyDescent="0.25">
      <c r="A26" s="4"/>
      <c r="B26" s="7"/>
      <c r="C26" s="8"/>
      <c r="D26" s="8"/>
      <c r="E26" s="8"/>
      <c r="F26" s="8"/>
      <c r="G26" s="9"/>
      <c r="H26" s="9"/>
      <c r="I26" s="9"/>
      <c r="J26" s="9"/>
      <c r="K26" s="9"/>
      <c r="L26" s="10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5" customFormat="1" ht="15" customHeight="1" x14ac:dyDescent="0.25">
      <c r="A27" s="4"/>
      <c r="B27" s="132"/>
      <c r="C27" s="132"/>
      <c r="D27" s="132"/>
      <c r="E27" s="132"/>
      <c r="F27" s="132"/>
      <c r="G27" s="9"/>
      <c r="H27" s="9"/>
      <c r="I27" s="9"/>
      <c r="J27" s="9"/>
      <c r="K27" s="9"/>
      <c r="L27" s="10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5" customFormat="1" ht="30.75" customHeight="1" x14ac:dyDescent="0.25">
      <c r="A28" s="4"/>
      <c r="B28" s="119"/>
      <c r="C28" s="120"/>
      <c r="D28" s="120"/>
      <c r="E28" s="120"/>
      <c r="F28" s="121"/>
      <c r="G28" s="13"/>
      <c r="H28" s="14"/>
      <c r="I28" s="14"/>
      <c r="J28" s="13"/>
      <c r="K28" s="14"/>
      <c r="L28" s="14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5" customFormat="1" ht="32.25" customHeight="1" x14ac:dyDescent="0.25">
      <c r="A29" s="4"/>
      <c r="B29" s="119"/>
      <c r="C29" s="120"/>
      <c r="D29" s="120"/>
      <c r="E29" s="120"/>
      <c r="F29" s="121"/>
      <c r="G29" s="13"/>
      <c r="H29" s="14"/>
      <c r="I29" s="14"/>
      <c r="J29" s="14"/>
      <c r="K29" s="14"/>
      <c r="L29" s="14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5" customFormat="1" ht="31.5" customHeight="1" x14ac:dyDescent="0.25">
      <c r="A30" s="4"/>
      <c r="B30" s="123"/>
      <c r="C30" s="125"/>
      <c r="D30" s="125"/>
      <c r="E30" s="125"/>
      <c r="F30" s="126"/>
      <c r="G30" s="18"/>
      <c r="H30" s="18"/>
      <c r="I30" s="18"/>
      <c r="J30" s="18"/>
      <c r="K30" s="21"/>
      <c r="L30" s="2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5" customFormat="1" ht="15" customHeight="1" x14ac:dyDescent="0.25">
      <c r="A31" s="4"/>
      <c r="B31" s="123"/>
      <c r="C31" s="125"/>
      <c r="D31" s="125"/>
      <c r="E31" s="125"/>
      <c r="F31" s="126"/>
      <c r="G31" s="18"/>
      <c r="H31" s="18"/>
      <c r="I31" s="18"/>
      <c r="J31" s="18"/>
      <c r="K31" s="21"/>
      <c r="L31" s="2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5" customFormat="1" ht="15" customHeight="1" x14ac:dyDescent="0.25">
      <c r="A32" s="4"/>
      <c r="B32" s="123"/>
      <c r="C32" s="125"/>
      <c r="D32" s="125"/>
      <c r="E32" s="125"/>
      <c r="F32" s="126"/>
      <c r="G32" s="18"/>
      <c r="H32" s="18"/>
      <c r="I32" s="18"/>
      <c r="J32" s="18"/>
      <c r="K32" s="21"/>
      <c r="L32" s="2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5" customFormat="1" ht="15" customHeight="1" x14ac:dyDescent="0.25">
      <c r="A33" s="4"/>
      <c r="B33" s="115"/>
      <c r="C33" s="116"/>
      <c r="D33" s="116"/>
      <c r="E33" s="116"/>
      <c r="F33" s="117"/>
      <c r="G33" s="15"/>
      <c r="H33" s="15"/>
      <c r="I33" s="15"/>
      <c r="J33" s="15"/>
      <c r="K33" s="16"/>
      <c r="L33" s="16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5" customFormat="1" ht="15" customHeight="1" x14ac:dyDescent="0.25">
      <c r="A34" s="4"/>
      <c r="B34" s="57"/>
      <c r="C34" s="8"/>
      <c r="D34" s="8"/>
      <c r="E34" s="8"/>
      <c r="F34" s="8"/>
      <c r="G34" s="9"/>
      <c r="H34" s="9"/>
      <c r="I34" s="9"/>
      <c r="J34" s="9"/>
      <c r="K34" s="9"/>
      <c r="L34" s="10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5" customFormat="1" ht="15" customHeight="1" x14ac:dyDescent="0.25">
      <c r="A35" s="4"/>
      <c r="B35" s="57"/>
      <c r="C35" s="8"/>
      <c r="D35" s="8"/>
      <c r="E35" s="8"/>
      <c r="F35" s="8"/>
      <c r="G35" s="9"/>
      <c r="H35" s="9"/>
      <c r="I35" s="9"/>
      <c r="J35" s="9"/>
      <c r="K35" s="9"/>
      <c r="L35" s="10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5" customFormat="1" ht="15" customHeight="1" x14ac:dyDescent="0.25">
      <c r="A36" s="4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5" customFormat="1" ht="15" customHeight="1" x14ac:dyDescent="0.25">
      <c r="A37" s="4"/>
      <c r="B37" s="7"/>
      <c r="C37" s="8"/>
      <c r="D37" s="8"/>
      <c r="E37" s="8"/>
      <c r="F37" s="8"/>
      <c r="G37" s="9"/>
      <c r="H37" s="9"/>
      <c r="I37" s="9"/>
      <c r="J37" s="9"/>
      <c r="K37" s="9"/>
      <c r="L37" s="10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5" customFormat="1" ht="15" customHeight="1" x14ac:dyDescent="0.25">
      <c r="A38" s="4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15" customHeigh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10"/>
    </row>
    <row r="40" spans="1:43" ht="15" customHeight="1" x14ac:dyDescent="0.25">
      <c r="B40" s="137" t="s">
        <v>98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1" spans="1:43" ht="15" customHeight="1" x14ac:dyDescent="0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</row>
    <row r="42" spans="1:43" ht="15" customHeight="1" x14ac:dyDescent="0.25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0"/>
    </row>
    <row r="43" spans="1:43" ht="15" customHeight="1" x14ac:dyDescent="0.25">
      <c r="B43" s="133" t="s">
        <v>99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</row>
    <row r="44" spans="1:43" ht="15" customHeight="1" x14ac:dyDescent="0.25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</row>
    <row r="45" spans="1:43" ht="36.7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7" spans="1:43" ht="15" customHeight="1" x14ac:dyDescent="0.25"/>
  </sheetData>
  <mergeCells count="36">
    <mergeCell ref="B24:F24"/>
    <mergeCell ref="B25:F25"/>
    <mergeCell ref="B1:L1"/>
    <mergeCell ref="B3:L3"/>
    <mergeCell ref="B5:L5"/>
    <mergeCell ref="B14:F14"/>
    <mergeCell ref="B15:F15"/>
    <mergeCell ref="B9:F9"/>
    <mergeCell ref="B10:F10"/>
    <mergeCell ref="B11:F11"/>
    <mergeCell ref="B28:F28"/>
    <mergeCell ref="B29:F29"/>
    <mergeCell ref="B30:F30"/>
    <mergeCell ref="B31:F31"/>
    <mergeCell ref="B43:L44"/>
    <mergeCell ref="B36:L36"/>
    <mergeCell ref="B42:F42"/>
    <mergeCell ref="G42:K42"/>
    <mergeCell ref="B38:L38"/>
    <mergeCell ref="B40:L41"/>
    <mergeCell ref="B33:F33"/>
    <mergeCell ref="B2:L2"/>
    <mergeCell ref="B6:L6"/>
    <mergeCell ref="B4:L4"/>
    <mergeCell ref="B19:F19"/>
    <mergeCell ref="B20:F20"/>
    <mergeCell ref="B22:F22"/>
    <mergeCell ref="B23:F23"/>
    <mergeCell ref="B21:F21"/>
    <mergeCell ref="B7:F7"/>
    <mergeCell ref="B8:F8"/>
    <mergeCell ref="B12:F12"/>
    <mergeCell ref="B18:F18"/>
    <mergeCell ref="B32:F32"/>
    <mergeCell ref="B16:F16"/>
    <mergeCell ref="B27:F27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opLeftCell="A97" workbookViewId="0">
      <selection activeCell="O47" sqref="O47"/>
    </sheetView>
  </sheetViews>
  <sheetFormatPr defaultRowHeight="15" x14ac:dyDescent="0.25"/>
  <cols>
    <col min="2" max="2" width="3.5703125" customWidth="1"/>
    <col min="3" max="3" width="4.7109375" customWidth="1"/>
    <col min="4" max="4" width="4.85546875" customWidth="1"/>
    <col min="5" max="5" width="5.85546875" customWidth="1"/>
    <col min="6" max="6" width="48.28515625" customWidth="1"/>
    <col min="7" max="7" width="28.7109375" customWidth="1"/>
    <col min="8" max="8" width="23" customWidth="1"/>
    <col min="9" max="9" width="25.28515625" hidden="1" customWidth="1"/>
    <col min="10" max="10" width="29" customWidth="1"/>
    <col min="11" max="11" width="13" customWidth="1"/>
    <col min="12" max="12" width="12.85546875" customWidth="1"/>
  </cols>
  <sheetData>
    <row r="1" spans="2:12" ht="18" customHeight="1" x14ac:dyDescent="0.25">
      <c r="B1" s="1"/>
      <c r="C1" s="1"/>
      <c r="D1" s="1"/>
      <c r="E1" s="3"/>
      <c r="F1" s="1"/>
      <c r="G1" s="1"/>
      <c r="H1" s="1"/>
      <c r="I1" s="1"/>
      <c r="J1" s="1"/>
      <c r="K1" s="1"/>
    </row>
    <row r="2" spans="2:12" ht="21" customHeight="1" x14ac:dyDescent="0.25">
      <c r="B2" s="118" t="s">
        <v>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9.75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12" ht="18" customHeight="1" x14ac:dyDescent="0.25">
      <c r="B4" s="118" t="s">
        <v>36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5.75" customHeight="1" x14ac:dyDescent="0.25">
      <c r="B5" s="118" t="s">
        <v>11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2:12" ht="13.5" customHeight="1" x14ac:dyDescent="0.25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ht="47.25" x14ac:dyDescent="0.25">
      <c r="B7" s="141"/>
      <c r="C7" s="142"/>
      <c r="D7" s="142"/>
      <c r="E7" s="142"/>
      <c r="F7" s="143"/>
      <c r="G7" s="25" t="s">
        <v>100</v>
      </c>
      <c r="H7" s="25" t="s">
        <v>127</v>
      </c>
      <c r="I7" s="25" t="s">
        <v>28</v>
      </c>
      <c r="J7" s="25" t="s">
        <v>128</v>
      </c>
      <c r="K7" s="25" t="s">
        <v>10</v>
      </c>
      <c r="L7" s="25" t="s">
        <v>29</v>
      </c>
    </row>
    <row r="8" spans="2:12" ht="16.5" customHeight="1" x14ac:dyDescent="0.25">
      <c r="B8" s="141">
        <v>1</v>
      </c>
      <c r="C8" s="142"/>
      <c r="D8" s="142"/>
      <c r="E8" s="142"/>
      <c r="F8" s="143"/>
      <c r="G8" s="25">
        <v>2</v>
      </c>
      <c r="H8" s="25">
        <v>3</v>
      </c>
      <c r="I8" s="25">
        <v>4</v>
      </c>
      <c r="J8" s="25">
        <v>4</v>
      </c>
      <c r="K8" s="25" t="s">
        <v>95</v>
      </c>
      <c r="L8" s="25" t="s">
        <v>96</v>
      </c>
    </row>
    <row r="9" spans="2:12" ht="18" customHeight="1" x14ac:dyDescent="0.25">
      <c r="B9" s="26"/>
      <c r="C9" s="26"/>
      <c r="D9" s="26"/>
      <c r="E9" s="26"/>
      <c r="F9" s="26" t="s">
        <v>12</v>
      </c>
      <c r="G9" s="38">
        <f>G10</f>
        <v>2559273.09</v>
      </c>
      <c r="H9" s="38">
        <f t="shared" ref="H9:J9" si="0">H10</f>
        <v>3338329.8899999997</v>
      </c>
      <c r="I9" s="38">
        <f t="shared" si="0"/>
        <v>0</v>
      </c>
      <c r="J9" s="38">
        <f t="shared" si="0"/>
        <v>3296650.0300000003</v>
      </c>
      <c r="K9" s="39">
        <f>J9/G9*100</f>
        <v>128.81196785451297</v>
      </c>
      <c r="L9" s="39">
        <f>J9/H9*100</f>
        <v>98.751475696729315</v>
      </c>
    </row>
    <row r="10" spans="2:12" ht="18" customHeight="1" x14ac:dyDescent="0.25">
      <c r="B10" s="41">
        <v>6</v>
      </c>
      <c r="C10" s="41"/>
      <c r="D10" s="41"/>
      <c r="E10" s="41"/>
      <c r="F10" s="41" t="s">
        <v>2</v>
      </c>
      <c r="G10" s="42">
        <f>G11+G20+G23+G26+G33</f>
        <v>2559273.09</v>
      </c>
      <c r="H10" s="42">
        <f t="shared" ref="H10:I10" si="1">H11+H20+H23+H26+H33</f>
        <v>3338329.8899999997</v>
      </c>
      <c r="I10" s="42">
        <f t="shared" si="1"/>
        <v>0</v>
      </c>
      <c r="J10" s="42">
        <f>J11+J20+J23+J26+J33+J37</f>
        <v>3296650.0300000003</v>
      </c>
      <c r="K10" s="43">
        <f>J10/G10*100</f>
        <v>128.81196785451297</v>
      </c>
      <c r="L10" s="43">
        <f>J10/H10*100</f>
        <v>98.751475696729315</v>
      </c>
    </row>
    <row r="11" spans="2:12" ht="29.25" customHeight="1" x14ac:dyDescent="0.25">
      <c r="B11" s="26"/>
      <c r="C11" s="46">
        <v>63</v>
      </c>
      <c r="D11" s="46"/>
      <c r="E11" s="46"/>
      <c r="F11" s="46" t="s">
        <v>13</v>
      </c>
      <c r="G11" s="47">
        <f>G12+G15+G18</f>
        <v>212547.06</v>
      </c>
      <c r="H11" s="47">
        <v>208462.87</v>
      </c>
      <c r="I11" s="47">
        <f t="shared" ref="I11:J11" si="2">I12+I15+I18</f>
        <v>0</v>
      </c>
      <c r="J11" s="47">
        <f t="shared" si="2"/>
        <v>211769.22999999998</v>
      </c>
      <c r="K11" s="48">
        <f t="shared" ref="K11:K35" si="3">J11/G11*100</f>
        <v>99.634043397259873</v>
      </c>
      <c r="L11" s="48">
        <f t="shared" ref="L11:L33" si="4">J11/H11*100</f>
        <v>101.58606662184013</v>
      </c>
    </row>
    <row r="12" spans="2:12" ht="29.25" customHeight="1" x14ac:dyDescent="0.25">
      <c r="B12" s="28"/>
      <c r="C12" s="28"/>
      <c r="D12" s="28">
        <v>636</v>
      </c>
      <c r="E12" s="28"/>
      <c r="F12" s="29" t="s">
        <v>37</v>
      </c>
      <c r="G12" s="35">
        <f>G13+G14</f>
        <v>182252.47</v>
      </c>
      <c r="H12" s="35"/>
      <c r="I12" s="35">
        <f t="shared" ref="I12" si="5">I13</f>
        <v>0</v>
      </c>
      <c r="J12" s="35">
        <f>J13+J14</f>
        <v>200213.68</v>
      </c>
      <c r="K12" s="37">
        <f t="shared" si="3"/>
        <v>109.85512569459277</v>
      </c>
      <c r="L12" s="37"/>
    </row>
    <row r="13" spans="2:12" ht="29.25" customHeight="1" x14ac:dyDescent="0.25">
      <c r="B13" s="28"/>
      <c r="C13" s="28"/>
      <c r="D13" s="30"/>
      <c r="E13" s="30">
        <v>6361</v>
      </c>
      <c r="F13" s="31" t="s">
        <v>38</v>
      </c>
      <c r="G13" s="35">
        <v>162982.76999999999</v>
      </c>
      <c r="H13" s="35"/>
      <c r="I13" s="35"/>
      <c r="J13" s="36">
        <v>185167.59</v>
      </c>
      <c r="K13" s="37">
        <f t="shared" si="3"/>
        <v>113.61175785636728</v>
      </c>
      <c r="L13" s="37"/>
    </row>
    <row r="14" spans="2:12" ht="29.25" customHeight="1" x14ac:dyDescent="0.25">
      <c r="B14" s="28"/>
      <c r="C14" s="28"/>
      <c r="D14" s="30"/>
      <c r="E14" s="30">
        <v>6362</v>
      </c>
      <c r="F14" s="31" t="s">
        <v>103</v>
      </c>
      <c r="G14" s="35">
        <v>19269.7</v>
      </c>
      <c r="H14" s="35"/>
      <c r="I14" s="35"/>
      <c r="J14" s="36">
        <v>15046.09</v>
      </c>
      <c r="K14" s="37"/>
      <c r="L14" s="37"/>
    </row>
    <row r="15" spans="2:12" ht="18" customHeight="1" x14ac:dyDescent="0.25">
      <c r="B15" s="28"/>
      <c r="C15" s="28"/>
      <c r="D15" s="28">
        <v>638</v>
      </c>
      <c r="E15" s="28"/>
      <c r="F15" s="29" t="s">
        <v>39</v>
      </c>
      <c r="G15" s="35">
        <f>G16+G17</f>
        <v>25689.16</v>
      </c>
      <c r="H15" s="35"/>
      <c r="I15" s="35">
        <f t="shared" ref="I15" si="6">I16</f>
        <v>0</v>
      </c>
      <c r="J15" s="35">
        <f>J16+J17</f>
        <v>6575.55</v>
      </c>
      <c r="K15" s="37">
        <f t="shared" si="3"/>
        <v>25.596594049785981</v>
      </c>
      <c r="L15" s="37"/>
    </row>
    <row r="16" spans="2:12" ht="15.75" x14ac:dyDescent="0.25">
      <c r="B16" s="28"/>
      <c r="C16" s="28"/>
      <c r="D16" s="30"/>
      <c r="E16" s="30">
        <v>6381</v>
      </c>
      <c r="F16" s="31" t="s">
        <v>40</v>
      </c>
      <c r="G16" s="35">
        <v>30.59</v>
      </c>
      <c r="H16" s="35"/>
      <c r="I16" s="35"/>
      <c r="J16" s="36">
        <v>6575.55</v>
      </c>
      <c r="K16" s="37"/>
      <c r="L16" s="37"/>
    </row>
    <row r="17" spans="1:12" ht="31.5" x14ac:dyDescent="0.25">
      <c r="B17" s="28"/>
      <c r="C17" s="28"/>
      <c r="D17" s="30"/>
      <c r="E17" s="30">
        <v>6382</v>
      </c>
      <c r="F17" s="31" t="s">
        <v>104</v>
      </c>
      <c r="G17" s="35">
        <v>25658.57</v>
      </c>
      <c r="H17" s="35"/>
      <c r="I17" s="35"/>
      <c r="J17" s="36"/>
      <c r="K17" s="37"/>
      <c r="L17" s="37"/>
    </row>
    <row r="18" spans="1:12" ht="29.25" customHeight="1" x14ac:dyDescent="0.25">
      <c r="B18" s="28"/>
      <c r="C18" s="28"/>
      <c r="D18" s="28">
        <v>639</v>
      </c>
      <c r="E18" s="28"/>
      <c r="F18" s="29" t="s">
        <v>41</v>
      </c>
      <c r="G18" s="35">
        <f>G19</f>
        <v>4605.43</v>
      </c>
      <c r="H18" s="35"/>
      <c r="I18" s="35">
        <f t="shared" ref="I18:J18" si="7">I19</f>
        <v>0</v>
      </c>
      <c r="J18" s="35">
        <f t="shared" si="7"/>
        <v>4980</v>
      </c>
      <c r="K18" s="37">
        <f t="shared" si="3"/>
        <v>108.13322534486464</v>
      </c>
      <c r="L18" s="37"/>
    </row>
    <row r="19" spans="1:12" ht="29.25" customHeight="1" x14ac:dyDescent="0.25">
      <c r="B19" s="28"/>
      <c r="C19" s="28"/>
      <c r="D19" s="30"/>
      <c r="E19" s="30">
        <v>6391</v>
      </c>
      <c r="F19" s="31" t="s">
        <v>42</v>
      </c>
      <c r="G19" s="35">
        <v>4605.43</v>
      </c>
      <c r="H19" s="35"/>
      <c r="I19" s="35"/>
      <c r="J19" s="36">
        <v>4980</v>
      </c>
      <c r="K19" s="37">
        <f t="shared" si="3"/>
        <v>108.13322534486464</v>
      </c>
      <c r="L19" s="37"/>
    </row>
    <row r="20" spans="1:12" ht="18" customHeight="1" x14ac:dyDescent="0.25">
      <c r="B20" s="32"/>
      <c r="C20" s="45">
        <v>64</v>
      </c>
      <c r="D20" s="45"/>
      <c r="E20" s="45"/>
      <c r="F20" s="49" t="s">
        <v>43</v>
      </c>
      <c r="G20" s="47">
        <f>G21</f>
        <v>39.049999999999997</v>
      </c>
      <c r="H20" s="47">
        <v>45</v>
      </c>
      <c r="I20" s="47">
        <f t="shared" ref="I20:J21" si="8">I21</f>
        <v>0</v>
      </c>
      <c r="J20" s="47">
        <f t="shared" si="8"/>
        <v>44.61</v>
      </c>
      <c r="K20" s="48">
        <f t="shared" si="3"/>
        <v>114.23815620998721</v>
      </c>
      <c r="L20" s="48">
        <f t="shared" si="4"/>
        <v>99.133333333333326</v>
      </c>
    </row>
    <row r="21" spans="1:12" ht="18" customHeight="1" x14ac:dyDescent="0.25">
      <c r="B21" s="28"/>
      <c r="C21" s="28"/>
      <c r="D21" s="28">
        <v>641</v>
      </c>
      <c r="E21" s="28"/>
      <c r="F21" s="29" t="s">
        <v>44</v>
      </c>
      <c r="G21" s="35">
        <f>G22</f>
        <v>39.049999999999997</v>
      </c>
      <c r="H21" s="35"/>
      <c r="I21" s="35">
        <f t="shared" si="8"/>
        <v>0</v>
      </c>
      <c r="J21" s="35">
        <f t="shared" si="8"/>
        <v>44.61</v>
      </c>
      <c r="K21" s="37">
        <f t="shared" si="3"/>
        <v>114.23815620998721</v>
      </c>
      <c r="L21" s="37"/>
    </row>
    <row r="22" spans="1:12" ht="21.75" customHeight="1" x14ac:dyDescent="0.25">
      <c r="A22" s="33"/>
      <c r="B22" s="30"/>
      <c r="C22" s="30"/>
      <c r="D22" s="30"/>
      <c r="E22" s="30">
        <v>6413</v>
      </c>
      <c r="F22" s="31" t="s">
        <v>45</v>
      </c>
      <c r="G22" s="35">
        <v>39.049999999999997</v>
      </c>
      <c r="H22" s="35"/>
      <c r="I22" s="35"/>
      <c r="J22" s="36">
        <v>44.61</v>
      </c>
      <c r="K22" s="37">
        <f t="shared" si="3"/>
        <v>114.23815620998721</v>
      </c>
      <c r="L22" s="37"/>
    </row>
    <row r="23" spans="1:12" ht="29.25" customHeight="1" x14ac:dyDescent="0.25">
      <c r="A23" s="33"/>
      <c r="B23" s="30"/>
      <c r="C23" s="45">
        <v>65</v>
      </c>
      <c r="D23" s="45"/>
      <c r="E23" s="45"/>
      <c r="F23" s="49" t="s">
        <v>46</v>
      </c>
      <c r="G23" s="47">
        <f>G24</f>
        <v>509187.09</v>
      </c>
      <c r="H23" s="47">
        <v>563520.72</v>
      </c>
      <c r="I23" s="47">
        <f t="shared" ref="I23:J24" si="9">I24</f>
        <v>0</v>
      </c>
      <c r="J23" s="47">
        <f t="shared" si="9"/>
        <v>530227.94999999995</v>
      </c>
      <c r="K23" s="48">
        <f t="shared" si="3"/>
        <v>104.13224537959121</v>
      </c>
      <c r="L23" s="48">
        <f t="shared" si="4"/>
        <v>94.092006057913892</v>
      </c>
    </row>
    <row r="24" spans="1:12" ht="18" customHeight="1" x14ac:dyDescent="0.25">
      <c r="A24" s="33"/>
      <c r="B24" s="30"/>
      <c r="C24" s="28"/>
      <c r="D24" s="28">
        <v>652</v>
      </c>
      <c r="E24" s="28"/>
      <c r="F24" s="29" t="s">
        <v>47</v>
      </c>
      <c r="G24" s="35">
        <f>G25</f>
        <v>509187.09</v>
      </c>
      <c r="H24" s="35"/>
      <c r="I24" s="35">
        <f t="shared" si="9"/>
        <v>0</v>
      </c>
      <c r="J24" s="35">
        <f t="shared" si="9"/>
        <v>530227.94999999995</v>
      </c>
      <c r="K24" s="37">
        <f t="shared" si="3"/>
        <v>104.13224537959121</v>
      </c>
      <c r="L24" s="37"/>
    </row>
    <row r="25" spans="1:12" ht="18" customHeight="1" x14ac:dyDescent="0.25">
      <c r="A25" s="33"/>
      <c r="B25" s="30"/>
      <c r="C25" s="28"/>
      <c r="D25" s="30"/>
      <c r="E25" s="30">
        <v>6526</v>
      </c>
      <c r="F25" s="31" t="s">
        <v>48</v>
      </c>
      <c r="G25" s="35">
        <v>509187.09</v>
      </c>
      <c r="H25" s="35"/>
      <c r="I25" s="35"/>
      <c r="J25" s="36">
        <v>530227.94999999995</v>
      </c>
      <c r="K25" s="37">
        <f t="shared" si="3"/>
        <v>104.13224537959121</v>
      </c>
      <c r="L25" s="37"/>
    </row>
    <row r="26" spans="1:12" ht="29.25" customHeight="1" x14ac:dyDescent="0.25">
      <c r="B26" s="32"/>
      <c r="C26" s="45">
        <v>66</v>
      </c>
      <c r="D26" s="45"/>
      <c r="E26" s="45"/>
      <c r="F26" s="46" t="s">
        <v>14</v>
      </c>
      <c r="G26" s="47">
        <f>G27+G30</f>
        <v>28456.92</v>
      </c>
      <c r="H26" s="47">
        <v>23029.9</v>
      </c>
      <c r="I26" s="47">
        <f t="shared" ref="I26:J26" si="10">I27+I30</f>
        <v>0</v>
      </c>
      <c r="J26" s="47">
        <f t="shared" si="10"/>
        <v>24585.120000000003</v>
      </c>
      <c r="K26" s="48">
        <f t="shared" si="3"/>
        <v>86.394170556757388</v>
      </c>
      <c r="L26" s="48">
        <f t="shared" si="4"/>
        <v>106.75304712569313</v>
      </c>
    </row>
    <row r="27" spans="1:12" ht="29.25" customHeight="1" x14ac:dyDescent="0.25">
      <c r="B27" s="28"/>
      <c r="C27" s="32"/>
      <c r="D27" s="28">
        <v>661</v>
      </c>
      <c r="E27" s="30"/>
      <c r="F27" s="27" t="s">
        <v>15</v>
      </c>
      <c r="G27" s="35">
        <f>G28+G29</f>
        <v>21261.919999999998</v>
      </c>
      <c r="H27" s="35"/>
      <c r="I27" s="35">
        <f t="shared" ref="I27:J27" si="11">I28+I29</f>
        <v>0</v>
      </c>
      <c r="J27" s="35">
        <f t="shared" si="11"/>
        <v>22567.530000000002</v>
      </c>
      <c r="K27" s="37">
        <f t="shared" si="3"/>
        <v>106.14060254200939</v>
      </c>
      <c r="L27" s="37"/>
    </row>
    <row r="28" spans="1:12" ht="18" customHeight="1" x14ac:dyDescent="0.25">
      <c r="B28" s="28"/>
      <c r="C28" s="32"/>
      <c r="D28" s="30"/>
      <c r="E28" s="30">
        <v>6614</v>
      </c>
      <c r="F28" s="34" t="s">
        <v>16</v>
      </c>
      <c r="G28" s="35">
        <v>20316.669999999998</v>
      </c>
      <c r="H28" s="35"/>
      <c r="I28" s="35"/>
      <c r="J28" s="36">
        <v>21272.33</v>
      </c>
      <c r="K28" s="37">
        <f t="shared" si="3"/>
        <v>104.70382203382742</v>
      </c>
      <c r="L28" s="37"/>
    </row>
    <row r="29" spans="1:12" ht="18" customHeight="1" x14ac:dyDescent="0.25">
      <c r="B29" s="28"/>
      <c r="C29" s="28"/>
      <c r="D29" s="30"/>
      <c r="E29" s="30">
        <v>6615</v>
      </c>
      <c r="F29" s="34" t="s">
        <v>49</v>
      </c>
      <c r="G29" s="35">
        <v>945.25</v>
      </c>
      <c r="H29" s="35"/>
      <c r="I29" s="35"/>
      <c r="J29" s="36">
        <v>1295.2</v>
      </c>
      <c r="K29" s="37">
        <f t="shared" si="3"/>
        <v>137.0219518645861</v>
      </c>
      <c r="L29" s="37"/>
    </row>
    <row r="30" spans="1:12" ht="29.25" customHeight="1" x14ac:dyDescent="0.25">
      <c r="B30" s="28"/>
      <c r="C30" s="28"/>
      <c r="D30" s="28">
        <v>663</v>
      </c>
      <c r="E30" s="30"/>
      <c r="F30" s="27" t="s">
        <v>50</v>
      </c>
      <c r="G30" s="35">
        <f>G31+G32</f>
        <v>7195</v>
      </c>
      <c r="H30" s="35"/>
      <c r="I30" s="35">
        <f t="shared" ref="I30:J30" si="12">I31</f>
        <v>0</v>
      </c>
      <c r="J30" s="35">
        <f t="shared" si="12"/>
        <v>2017.59</v>
      </c>
      <c r="K30" s="37">
        <f t="shared" si="3"/>
        <v>28.04155663655316</v>
      </c>
      <c r="L30" s="37"/>
    </row>
    <row r="31" spans="1:12" ht="18" customHeight="1" x14ac:dyDescent="0.25">
      <c r="B31" s="28"/>
      <c r="C31" s="28"/>
      <c r="D31" s="30"/>
      <c r="E31" s="30">
        <v>6631</v>
      </c>
      <c r="F31" s="34" t="s">
        <v>51</v>
      </c>
      <c r="G31" s="35">
        <v>7195</v>
      </c>
      <c r="H31" s="35"/>
      <c r="I31" s="35"/>
      <c r="J31" s="36">
        <v>2017.59</v>
      </c>
      <c r="K31" s="37">
        <f t="shared" si="3"/>
        <v>28.04155663655316</v>
      </c>
      <c r="L31" s="37"/>
    </row>
    <row r="32" spans="1:12" ht="18" customHeight="1" x14ac:dyDescent="0.25">
      <c r="B32" s="28"/>
      <c r="C32" s="28"/>
      <c r="D32" s="30"/>
      <c r="E32" s="30">
        <v>6632</v>
      </c>
      <c r="F32" s="34" t="s">
        <v>102</v>
      </c>
      <c r="G32" s="35"/>
      <c r="H32" s="35"/>
      <c r="I32" s="35"/>
      <c r="J32" s="36"/>
      <c r="K32" s="37"/>
      <c r="L32" s="37"/>
    </row>
    <row r="33" spans="2:12" ht="29.25" customHeight="1" x14ac:dyDescent="0.25">
      <c r="B33" s="28"/>
      <c r="C33" s="45">
        <v>67</v>
      </c>
      <c r="D33" s="45"/>
      <c r="E33" s="45"/>
      <c r="F33" s="46" t="s">
        <v>52</v>
      </c>
      <c r="G33" s="47">
        <f>G34</f>
        <v>1809042.97</v>
      </c>
      <c r="H33" s="47">
        <v>2543271.4</v>
      </c>
      <c r="I33" s="47">
        <f t="shared" ref="I33:J33" si="13">I34</f>
        <v>0</v>
      </c>
      <c r="J33" s="47">
        <f t="shared" si="13"/>
        <v>2520103.41</v>
      </c>
      <c r="K33" s="48">
        <f t="shared" si="3"/>
        <v>139.30589000879289</v>
      </c>
      <c r="L33" s="48">
        <f t="shared" si="4"/>
        <v>99.089047673008878</v>
      </c>
    </row>
    <row r="34" spans="2:12" ht="29.25" customHeight="1" x14ac:dyDescent="0.25">
      <c r="B34" s="28"/>
      <c r="C34" s="28"/>
      <c r="D34" s="28">
        <v>671</v>
      </c>
      <c r="E34" s="28"/>
      <c r="F34" s="27" t="s">
        <v>53</v>
      </c>
      <c r="G34" s="35">
        <f>G35+G36</f>
        <v>1809042.97</v>
      </c>
      <c r="H34" s="35"/>
      <c r="I34" s="35">
        <f t="shared" ref="I34:J34" si="14">I35+I36</f>
        <v>0</v>
      </c>
      <c r="J34" s="35">
        <f t="shared" si="14"/>
        <v>2520103.41</v>
      </c>
      <c r="K34" s="37">
        <f t="shared" si="3"/>
        <v>139.30589000879289</v>
      </c>
      <c r="L34" s="37"/>
    </row>
    <row r="35" spans="2:12" ht="29.25" customHeight="1" x14ac:dyDescent="0.25">
      <c r="B35" s="28"/>
      <c r="C35" s="28"/>
      <c r="D35" s="28"/>
      <c r="E35" s="30">
        <v>6711</v>
      </c>
      <c r="F35" s="34" t="s">
        <v>54</v>
      </c>
      <c r="G35" s="35">
        <v>1809042.97</v>
      </c>
      <c r="H35" s="35"/>
      <c r="I35" s="35"/>
      <c r="J35" s="35">
        <v>2497294.17</v>
      </c>
      <c r="K35" s="37">
        <f t="shared" si="3"/>
        <v>138.04504433634321</v>
      </c>
      <c r="L35" s="37"/>
    </row>
    <row r="36" spans="2:12" ht="29.25" customHeight="1" x14ac:dyDescent="0.25">
      <c r="B36" s="28"/>
      <c r="C36" s="28"/>
      <c r="D36" s="30"/>
      <c r="E36" s="30">
        <v>6712</v>
      </c>
      <c r="F36" s="34" t="s">
        <v>101</v>
      </c>
      <c r="G36" s="35"/>
      <c r="H36" s="35"/>
      <c r="I36" s="35"/>
      <c r="J36" s="36">
        <v>22809.24</v>
      </c>
      <c r="K36" s="37"/>
      <c r="L36" s="37"/>
    </row>
    <row r="37" spans="2:12" ht="29.25" customHeight="1" x14ac:dyDescent="0.25">
      <c r="B37" s="28"/>
      <c r="C37" s="45">
        <v>68</v>
      </c>
      <c r="D37" s="45"/>
      <c r="E37" s="45"/>
      <c r="F37" s="46" t="s">
        <v>130</v>
      </c>
      <c r="G37" s="47">
        <f>G38</f>
        <v>0</v>
      </c>
      <c r="H37" s="47">
        <v>0</v>
      </c>
      <c r="I37" s="47">
        <f t="shared" ref="I37:J37" si="15">I38</f>
        <v>0</v>
      </c>
      <c r="J37" s="47">
        <f t="shared" si="15"/>
        <v>9919.7099999999991</v>
      </c>
      <c r="K37" s="48"/>
      <c r="L37" s="48"/>
    </row>
    <row r="38" spans="2:12" ht="29.25" customHeight="1" x14ac:dyDescent="0.25">
      <c r="B38" s="28"/>
      <c r="C38" s="28"/>
      <c r="D38" s="28">
        <v>683</v>
      </c>
      <c r="E38" s="28"/>
      <c r="F38" s="27" t="s">
        <v>131</v>
      </c>
      <c r="G38" s="35">
        <f>G39+G40</f>
        <v>0</v>
      </c>
      <c r="H38" s="35"/>
      <c r="I38" s="35">
        <f t="shared" ref="I38:J38" si="16">I39+I40</f>
        <v>0</v>
      </c>
      <c r="J38" s="35">
        <f t="shared" si="16"/>
        <v>9919.7099999999991</v>
      </c>
      <c r="K38" s="37"/>
      <c r="L38" s="37"/>
    </row>
    <row r="39" spans="2:12" ht="29.25" customHeight="1" x14ac:dyDescent="0.25">
      <c r="B39" s="28"/>
      <c r="C39" s="28"/>
      <c r="D39" s="28"/>
      <c r="E39" s="30">
        <v>6831</v>
      </c>
      <c r="F39" s="34" t="s">
        <v>131</v>
      </c>
      <c r="G39" s="35"/>
      <c r="H39" s="35"/>
      <c r="I39" s="35"/>
      <c r="J39" s="35">
        <v>9919.7099999999991</v>
      </c>
      <c r="K39" s="37"/>
      <c r="L39" s="37"/>
    </row>
    <row r="40" spans="2:12" ht="15.75" customHeight="1" x14ac:dyDescent="0.25"/>
    <row r="41" spans="2:12" ht="15.75" customHeight="1" x14ac:dyDescent="0.25">
      <c r="E41" s="144" t="s">
        <v>115</v>
      </c>
      <c r="F41" s="144"/>
      <c r="G41" s="144"/>
      <c r="H41" s="144"/>
      <c r="I41" s="144"/>
      <c r="J41" s="144"/>
      <c r="K41" s="144"/>
      <c r="L41" s="144"/>
    </row>
    <row r="42" spans="2:12" ht="41.25" customHeight="1" x14ac:dyDescent="0.25">
      <c r="B42" s="150" t="s">
        <v>119</v>
      </c>
      <c r="C42" s="150"/>
      <c r="D42" s="150"/>
      <c r="E42" s="150"/>
      <c r="F42" s="76" t="s">
        <v>120</v>
      </c>
      <c r="G42" s="77" t="s">
        <v>129</v>
      </c>
      <c r="H42" s="77" t="s">
        <v>125</v>
      </c>
      <c r="I42" s="78"/>
      <c r="J42" s="77" t="s">
        <v>128</v>
      </c>
      <c r="K42" s="76" t="s">
        <v>10</v>
      </c>
      <c r="L42" s="76" t="s">
        <v>10</v>
      </c>
    </row>
    <row r="43" spans="2:12" s="79" customFormat="1" ht="15.75" customHeight="1" x14ac:dyDescent="0.25">
      <c r="B43" s="151">
        <v>1</v>
      </c>
      <c r="C43" s="151"/>
      <c r="D43" s="151"/>
      <c r="E43" s="151"/>
      <c r="F43" s="151"/>
      <c r="G43" s="75">
        <v>2</v>
      </c>
      <c r="H43" s="75">
        <v>3</v>
      </c>
      <c r="I43" s="80"/>
      <c r="J43" s="75">
        <v>4</v>
      </c>
      <c r="K43" s="75" t="s">
        <v>95</v>
      </c>
      <c r="L43" s="75" t="s">
        <v>96</v>
      </c>
    </row>
    <row r="44" spans="2:12" ht="15.75" customHeight="1" x14ac:dyDescent="0.25">
      <c r="B44" s="152">
        <v>92</v>
      </c>
      <c r="C44" s="152"/>
      <c r="D44" s="152"/>
      <c r="E44" s="152"/>
      <c r="F44" s="81" t="s">
        <v>121</v>
      </c>
      <c r="G44" s="89">
        <f>G45</f>
        <v>1000</v>
      </c>
      <c r="H44" s="93"/>
      <c r="I44" s="93">
        <f t="shared" ref="I44:J45" si="17">I45</f>
        <v>0</v>
      </c>
      <c r="J44" s="101">
        <f t="shared" si="17"/>
        <v>1000</v>
      </c>
      <c r="K44" s="84">
        <f>J44/G44*100</f>
        <v>100</v>
      </c>
      <c r="L44" s="84"/>
    </row>
    <row r="45" spans="2:12" ht="15.75" customHeight="1" x14ac:dyDescent="0.25">
      <c r="B45" s="153">
        <v>922</v>
      </c>
      <c r="C45" s="153"/>
      <c r="D45" s="153"/>
      <c r="E45" s="153"/>
      <c r="F45" s="82" t="s">
        <v>117</v>
      </c>
      <c r="G45" s="88">
        <f>G46</f>
        <v>1000</v>
      </c>
      <c r="H45" s="94"/>
      <c r="I45" s="94">
        <f t="shared" si="17"/>
        <v>0</v>
      </c>
      <c r="J45" s="102">
        <f t="shared" si="17"/>
        <v>1000</v>
      </c>
      <c r="K45" s="86">
        <f t="shared" ref="K45:K46" si="18">J45/G45*100</f>
        <v>100</v>
      </c>
      <c r="L45" s="86"/>
    </row>
    <row r="46" spans="2:12" ht="15.75" customHeight="1" x14ac:dyDescent="0.25">
      <c r="B46" s="145">
        <v>9221</v>
      </c>
      <c r="C46" s="145"/>
      <c r="D46" s="145"/>
      <c r="E46" s="145"/>
      <c r="F46" s="83" t="s">
        <v>118</v>
      </c>
      <c r="G46" s="87">
        <v>1000</v>
      </c>
      <c r="H46" s="103">
        <v>1000</v>
      </c>
      <c r="I46" s="96"/>
      <c r="J46" s="103">
        <v>1000</v>
      </c>
      <c r="K46" s="85">
        <f t="shared" si="18"/>
        <v>100</v>
      </c>
      <c r="L46" s="85"/>
    </row>
    <row r="47" spans="2:12" s="24" customFormat="1" ht="15.75" customHeight="1" x14ac:dyDescent="0.25">
      <c r="B47" s="147"/>
      <c r="C47" s="146"/>
      <c r="D47" s="146"/>
      <c r="E47" s="146"/>
      <c r="F47" s="148"/>
      <c r="G47" s="98"/>
      <c r="H47" s="99"/>
      <c r="I47" s="99"/>
      <c r="J47" s="99"/>
      <c r="K47" s="100"/>
      <c r="L47" s="100"/>
    </row>
    <row r="48" spans="2:12" ht="15.75" customHeight="1" x14ac:dyDescent="0.25">
      <c r="B48" s="146"/>
      <c r="C48" s="146"/>
      <c r="D48" s="146"/>
      <c r="E48" s="146"/>
      <c r="F48" s="97"/>
      <c r="G48" s="97"/>
      <c r="H48" s="97"/>
      <c r="I48" s="97"/>
      <c r="J48" s="97"/>
      <c r="K48" s="97"/>
      <c r="L48" s="97"/>
    </row>
    <row r="49" spans="2:12" ht="15.75" customHeigh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2:12" ht="15.75" customHeight="1" x14ac:dyDescent="0.25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2:12" ht="15.75" customHeight="1" x14ac:dyDescent="0.25">
      <c r="B51" s="118" t="s">
        <v>36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</row>
    <row r="52" spans="2:12" ht="15.75" customHeight="1" x14ac:dyDescent="0.25">
      <c r="B52" s="118" t="s">
        <v>11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</row>
    <row r="53" spans="2:12" ht="12" customHeight="1" x14ac:dyDescent="0.25"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2:12" ht="42.75" customHeight="1" x14ac:dyDescent="0.25">
      <c r="B54" s="141"/>
      <c r="C54" s="142"/>
      <c r="D54" s="142"/>
      <c r="E54" s="142"/>
      <c r="F54" s="143"/>
      <c r="G54" s="25" t="s">
        <v>100</v>
      </c>
      <c r="H54" s="25" t="s">
        <v>127</v>
      </c>
      <c r="I54" s="25" t="s">
        <v>28</v>
      </c>
      <c r="J54" s="25" t="s">
        <v>128</v>
      </c>
      <c r="K54" s="25" t="s">
        <v>10</v>
      </c>
      <c r="L54" s="25" t="s">
        <v>29</v>
      </c>
    </row>
    <row r="55" spans="2:12" ht="12.75" customHeight="1" x14ac:dyDescent="0.25">
      <c r="B55" s="141">
        <v>1</v>
      </c>
      <c r="C55" s="142"/>
      <c r="D55" s="142"/>
      <c r="E55" s="142"/>
      <c r="F55" s="143"/>
      <c r="G55" s="25">
        <v>2</v>
      </c>
      <c r="H55" s="25">
        <v>3</v>
      </c>
      <c r="I55" s="25">
        <v>4</v>
      </c>
      <c r="J55" s="25">
        <v>4</v>
      </c>
      <c r="K55" s="25" t="s">
        <v>95</v>
      </c>
      <c r="L55" s="25" t="s">
        <v>96</v>
      </c>
    </row>
    <row r="56" spans="2:12" ht="18" customHeight="1" x14ac:dyDescent="0.25">
      <c r="B56" s="26"/>
      <c r="C56" s="26"/>
      <c r="D56" s="26"/>
      <c r="E56" s="26"/>
      <c r="F56" s="26" t="s">
        <v>7</v>
      </c>
      <c r="G56" s="38">
        <f>G57+G101</f>
        <v>2563873.0700000003</v>
      </c>
      <c r="H56" s="38">
        <f>H57+H101</f>
        <v>3323535.1900000004</v>
      </c>
      <c r="I56" s="38">
        <f>I57+I101</f>
        <v>0</v>
      </c>
      <c r="J56" s="38">
        <f>J57+J101</f>
        <v>3276243.1500000004</v>
      </c>
      <c r="K56" s="39">
        <f>J56/G56*100</f>
        <v>127.78491994535439</v>
      </c>
      <c r="L56" s="39">
        <f>J56/H56*100</f>
        <v>98.577056137624339</v>
      </c>
    </row>
    <row r="57" spans="2:12" ht="18" customHeight="1" x14ac:dyDescent="0.25">
      <c r="B57" s="41">
        <v>3</v>
      </c>
      <c r="C57" s="41"/>
      <c r="D57" s="41"/>
      <c r="E57" s="41"/>
      <c r="F57" s="41" t="s">
        <v>3</v>
      </c>
      <c r="G57" s="15">
        <f>G58+G65+G94</f>
        <v>2538829.9300000002</v>
      </c>
      <c r="H57" s="15">
        <f>H58+H65+H94+H98</f>
        <v>3279700.95</v>
      </c>
      <c r="I57" s="15">
        <f>I58+I65+I94</f>
        <v>0</v>
      </c>
      <c r="J57" s="15">
        <f>J58+J65+J94+J98</f>
        <v>3238387.8200000003</v>
      </c>
      <c r="K57" s="44">
        <f t="shared" ref="K57:K109" si="19">J57/G57*100</f>
        <v>127.55434232650629</v>
      </c>
      <c r="L57" s="44">
        <f t="shared" ref="L57:L102" si="20">J57/H57*100</f>
        <v>98.740338505557958</v>
      </c>
    </row>
    <row r="58" spans="2:12" ht="18" customHeight="1" x14ac:dyDescent="0.25">
      <c r="B58" s="26"/>
      <c r="C58" s="46">
        <v>31</v>
      </c>
      <c r="D58" s="46"/>
      <c r="E58" s="46"/>
      <c r="F58" s="46" t="s">
        <v>4</v>
      </c>
      <c r="G58" s="47">
        <f>G59+G61+G63</f>
        <v>2067463.2600000002</v>
      </c>
      <c r="H58" s="47">
        <v>2747695.23</v>
      </c>
      <c r="I58" s="47">
        <f t="shared" ref="I58:J58" si="21">I59+I61+I63</f>
        <v>0</v>
      </c>
      <c r="J58" s="47">
        <f t="shared" si="21"/>
        <v>2734002.27</v>
      </c>
      <c r="K58" s="48">
        <f t="shared" si="19"/>
        <v>132.23946093242787</v>
      </c>
      <c r="L58" s="48">
        <f t="shared" si="20"/>
        <v>99.501656521054556</v>
      </c>
    </row>
    <row r="59" spans="2:12" ht="15.75" x14ac:dyDescent="0.25">
      <c r="B59" s="28"/>
      <c r="C59" s="28"/>
      <c r="D59" s="28">
        <v>311</v>
      </c>
      <c r="E59" s="28"/>
      <c r="F59" s="28" t="s">
        <v>17</v>
      </c>
      <c r="G59" s="35">
        <f>G60</f>
        <v>1607178.26</v>
      </c>
      <c r="H59" s="35"/>
      <c r="I59" s="35">
        <f t="shared" ref="I59:J59" si="22">I60</f>
        <v>0</v>
      </c>
      <c r="J59" s="35">
        <f t="shared" si="22"/>
        <v>2088981.61</v>
      </c>
      <c r="K59" s="37">
        <f t="shared" si="19"/>
        <v>129.97821473767323</v>
      </c>
      <c r="L59" s="37"/>
    </row>
    <row r="60" spans="2:12" s="33" customFormat="1" ht="18" customHeight="1" x14ac:dyDescent="0.25">
      <c r="B60" s="30"/>
      <c r="C60" s="30"/>
      <c r="D60" s="30"/>
      <c r="E60" s="30">
        <v>3111</v>
      </c>
      <c r="F60" s="30" t="s">
        <v>18</v>
      </c>
      <c r="G60" s="68">
        <v>1607178.26</v>
      </c>
      <c r="H60" s="68"/>
      <c r="I60" s="68"/>
      <c r="J60" s="69">
        <v>2088981.61</v>
      </c>
      <c r="K60" s="70">
        <f t="shared" si="19"/>
        <v>129.97821473767323</v>
      </c>
      <c r="L60" s="70"/>
    </row>
    <row r="61" spans="2:12" ht="18" customHeight="1" x14ac:dyDescent="0.25">
      <c r="B61" s="28"/>
      <c r="C61" s="28"/>
      <c r="D61" s="28">
        <v>312</v>
      </c>
      <c r="E61" s="28"/>
      <c r="F61" s="28" t="s">
        <v>55</v>
      </c>
      <c r="G61" s="35">
        <f>G62</f>
        <v>196982.61</v>
      </c>
      <c r="H61" s="35"/>
      <c r="I61" s="35">
        <f t="shared" ref="I61:J61" si="23">I62</f>
        <v>0</v>
      </c>
      <c r="J61" s="35">
        <f t="shared" si="23"/>
        <v>305759.34000000003</v>
      </c>
      <c r="K61" s="37">
        <f t="shared" si="19"/>
        <v>155.22148884107082</v>
      </c>
      <c r="L61" s="37"/>
    </row>
    <row r="62" spans="2:12" s="33" customFormat="1" ht="18" customHeight="1" x14ac:dyDescent="0.25">
      <c r="B62" s="30"/>
      <c r="C62" s="30"/>
      <c r="D62" s="30"/>
      <c r="E62" s="30">
        <v>3121</v>
      </c>
      <c r="F62" s="30" t="s">
        <v>55</v>
      </c>
      <c r="G62" s="68">
        <v>196982.61</v>
      </c>
      <c r="H62" s="68"/>
      <c r="I62" s="68"/>
      <c r="J62" s="69">
        <v>305759.34000000003</v>
      </c>
      <c r="K62" s="70">
        <f t="shared" si="19"/>
        <v>155.22148884107082</v>
      </c>
      <c r="L62" s="70"/>
    </row>
    <row r="63" spans="2:12" ht="18" customHeight="1" x14ac:dyDescent="0.25">
      <c r="B63" s="28"/>
      <c r="C63" s="28"/>
      <c r="D63" s="28">
        <v>313</v>
      </c>
      <c r="E63" s="28"/>
      <c r="F63" s="28" t="s">
        <v>56</v>
      </c>
      <c r="G63" s="35">
        <f>G64</f>
        <v>263302.39</v>
      </c>
      <c r="H63" s="35"/>
      <c r="I63" s="35">
        <f t="shared" ref="I63:J63" si="24">I64</f>
        <v>0</v>
      </c>
      <c r="J63" s="35">
        <f t="shared" si="24"/>
        <v>339261.32</v>
      </c>
      <c r="K63" s="37">
        <f t="shared" si="19"/>
        <v>128.84855317872353</v>
      </c>
      <c r="L63" s="37"/>
    </row>
    <row r="64" spans="2:12" s="33" customFormat="1" ht="18" customHeight="1" x14ac:dyDescent="0.25">
      <c r="B64" s="30"/>
      <c r="C64" s="30"/>
      <c r="D64" s="30"/>
      <c r="E64" s="30">
        <v>3132</v>
      </c>
      <c r="F64" s="30" t="s">
        <v>57</v>
      </c>
      <c r="G64" s="68">
        <v>263302.39</v>
      </c>
      <c r="H64" s="68"/>
      <c r="I64" s="68"/>
      <c r="J64" s="69">
        <v>339261.32</v>
      </c>
      <c r="K64" s="70">
        <f t="shared" si="19"/>
        <v>128.84855317872353</v>
      </c>
      <c r="L64" s="70"/>
    </row>
    <row r="65" spans="2:12" ht="18" customHeight="1" x14ac:dyDescent="0.25">
      <c r="B65" s="28"/>
      <c r="C65" s="45">
        <v>32</v>
      </c>
      <c r="D65" s="45"/>
      <c r="E65" s="45"/>
      <c r="F65" s="45" t="s">
        <v>9</v>
      </c>
      <c r="G65" s="47">
        <f>G66+G71+G78+G88</f>
        <v>467545.34999999992</v>
      </c>
      <c r="H65" s="47">
        <v>523806.35</v>
      </c>
      <c r="I65" s="47">
        <f t="shared" ref="I65:J65" si="25">I66+I71+I78+I88</f>
        <v>0</v>
      </c>
      <c r="J65" s="47">
        <f t="shared" si="25"/>
        <v>489612.55000000005</v>
      </c>
      <c r="K65" s="48">
        <f t="shared" si="19"/>
        <v>104.71979883876507</v>
      </c>
      <c r="L65" s="48">
        <f t="shared" si="20"/>
        <v>93.472053173849474</v>
      </c>
    </row>
    <row r="66" spans="2:12" ht="18" customHeight="1" x14ac:dyDescent="0.25">
      <c r="B66" s="28"/>
      <c r="C66" s="28"/>
      <c r="D66" s="28">
        <v>321</v>
      </c>
      <c r="E66" s="28"/>
      <c r="F66" s="28" t="s">
        <v>19</v>
      </c>
      <c r="G66" s="35">
        <f>SUM(G67:G70)</f>
        <v>118334.95999999999</v>
      </c>
      <c r="H66" s="35"/>
      <c r="I66" s="35">
        <f t="shared" ref="I66:J66" si="26">SUM(I67:I70)</f>
        <v>0</v>
      </c>
      <c r="J66" s="35">
        <f t="shared" si="26"/>
        <v>119654.20999999999</v>
      </c>
      <c r="K66" s="37">
        <f t="shared" si="19"/>
        <v>101.11484382975242</v>
      </c>
      <c r="L66" s="37"/>
    </row>
    <row r="67" spans="2:12" s="33" customFormat="1" ht="18" customHeight="1" x14ac:dyDescent="0.25">
      <c r="B67" s="30"/>
      <c r="C67" s="71"/>
      <c r="D67" s="30"/>
      <c r="E67" s="30">
        <v>3211</v>
      </c>
      <c r="F67" s="31" t="s">
        <v>20</v>
      </c>
      <c r="G67" s="68">
        <v>9780.98</v>
      </c>
      <c r="H67" s="68"/>
      <c r="I67" s="68"/>
      <c r="J67" s="69">
        <v>2494.06</v>
      </c>
      <c r="K67" s="70">
        <f t="shared" si="19"/>
        <v>25.499080869197154</v>
      </c>
      <c r="L67" s="70"/>
    </row>
    <row r="68" spans="2:12" s="33" customFormat="1" ht="18" customHeight="1" x14ac:dyDescent="0.25">
      <c r="B68" s="30"/>
      <c r="C68" s="71"/>
      <c r="D68" s="30"/>
      <c r="E68" s="30">
        <v>3212</v>
      </c>
      <c r="F68" s="30" t="s">
        <v>58</v>
      </c>
      <c r="G68" s="68">
        <v>99900.66</v>
      </c>
      <c r="H68" s="68"/>
      <c r="I68" s="68"/>
      <c r="J68" s="69">
        <v>108613</v>
      </c>
      <c r="K68" s="70">
        <f t="shared" si="19"/>
        <v>108.72100344482207</v>
      </c>
      <c r="L68" s="70"/>
    </row>
    <row r="69" spans="2:12" s="33" customFormat="1" ht="18" customHeight="1" x14ac:dyDescent="0.25">
      <c r="B69" s="30"/>
      <c r="C69" s="30"/>
      <c r="D69" s="30"/>
      <c r="E69" s="30">
        <v>3213</v>
      </c>
      <c r="F69" s="30" t="s">
        <v>59</v>
      </c>
      <c r="G69" s="68">
        <v>6762.26</v>
      </c>
      <c r="H69" s="68"/>
      <c r="I69" s="68"/>
      <c r="J69" s="69">
        <v>5912.64</v>
      </c>
      <c r="K69" s="70">
        <f t="shared" si="19"/>
        <v>87.435857242992725</v>
      </c>
      <c r="L69" s="70"/>
    </row>
    <row r="70" spans="2:12" s="33" customFormat="1" ht="18" customHeight="1" x14ac:dyDescent="0.25">
      <c r="B70" s="30"/>
      <c r="C70" s="30"/>
      <c r="D70" s="30"/>
      <c r="E70" s="30">
        <v>3214</v>
      </c>
      <c r="F70" s="30" t="s">
        <v>60</v>
      </c>
      <c r="G70" s="68">
        <v>1891.06</v>
      </c>
      <c r="H70" s="68"/>
      <c r="I70" s="68"/>
      <c r="J70" s="69">
        <v>2634.51</v>
      </c>
      <c r="K70" s="70">
        <f t="shared" si="19"/>
        <v>139.31392975368314</v>
      </c>
      <c r="L70" s="70"/>
    </row>
    <row r="71" spans="2:12" s="24" customFormat="1" ht="15.75" x14ac:dyDescent="0.25">
      <c r="B71" s="28"/>
      <c r="C71" s="28"/>
      <c r="D71" s="28">
        <v>322</v>
      </c>
      <c r="E71" s="28"/>
      <c r="F71" s="28" t="s">
        <v>61</v>
      </c>
      <c r="G71" s="35">
        <f>SUM(G72:G77)</f>
        <v>279850.68999999994</v>
      </c>
      <c r="H71" s="35"/>
      <c r="I71" s="35">
        <f t="shared" ref="I71:J71" si="27">SUM(I72:I77)</f>
        <v>0</v>
      </c>
      <c r="J71" s="35">
        <f t="shared" si="27"/>
        <v>291519.31</v>
      </c>
      <c r="K71" s="37">
        <f t="shared" si="19"/>
        <v>104.16958771836514</v>
      </c>
      <c r="L71" s="37"/>
    </row>
    <row r="72" spans="2:12" s="33" customFormat="1" ht="18" customHeight="1" x14ac:dyDescent="0.25">
      <c r="B72" s="30"/>
      <c r="C72" s="30"/>
      <c r="D72" s="30"/>
      <c r="E72" s="30">
        <v>3221</v>
      </c>
      <c r="F72" s="30" t="s">
        <v>62</v>
      </c>
      <c r="G72" s="72">
        <v>33664.43</v>
      </c>
      <c r="H72" s="68"/>
      <c r="I72" s="68"/>
      <c r="J72" s="69">
        <v>33778.620000000003</v>
      </c>
      <c r="K72" s="70">
        <f t="shared" si="19"/>
        <v>100.3392007528421</v>
      </c>
      <c r="L72" s="70"/>
    </row>
    <row r="73" spans="2:12" s="33" customFormat="1" ht="18" customHeight="1" x14ac:dyDescent="0.25">
      <c r="B73" s="30"/>
      <c r="C73" s="30"/>
      <c r="D73" s="30"/>
      <c r="E73" s="30">
        <v>3222</v>
      </c>
      <c r="F73" s="30" t="s">
        <v>63</v>
      </c>
      <c r="G73" s="68">
        <v>136077.4</v>
      </c>
      <c r="H73" s="68"/>
      <c r="I73" s="68"/>
      <c r="J73" s="69">
        <v>152123.68</v>
      </c>
      <c r="K73" s="70">
        <f t="shared" si="19"/>
        <v>111.79202424502526</v>
      </c>
      <c r="L73" s="70"/>
    </row>
    <row r="74" spans="2:12" s="33" customFormat="1" ht="18" customHeight="1" x14ac:dyDescent="0.25">
      <c r="B74" s="30"/>
      <c r="C74" s="30"/>
      <c r="D74" s="30"/>
      <c r="E74" s="30">
        <v>3223</v>
      </c>
      <c r="F74" s="30" t="s">
        <v>64</v>
      </c>
      <c r="G74" s="68">
        <v>68753.97</v>
      </c>
      <c r="H74" s="68"/>
      <c r="I74" s="68"/>
      <c r="J74" s="69">
        <v>65493.48</v>
      </c>
      <c r="K74" s="70">
        <f t="shared" si="19"/>
        <v>95.257742934698896</v>
      </c>
      <c r="L74" s="70"/>
    </row>
    <row r="75" spans="2:12" s="33" customFormat="1" ht="18" customHeight="1" x14ac:dyDescent="0.25">
      <c r="B75" s="30"/>
      <c r="C75" s="30"/>
      <c r="D75" s="30"/>
      <c r="E75" s="30">
        <v>3224</v>
      </c>
      <c r="F75" s="30" t="s">
        <v>66</v>
      </c>
      <c r="G75" s="68">
        <v>6572.29</v>
      </c>
      <c r="H75" s="68"/>
      <c r="I75" s="68"/>
      <c r="J75" s="69">
        <v>4249.3900000000003</v>
      </c>
      <c r="K75" s="70">
        <f t="shared" si="19"/>
        <v>64.656154856222116</v>
      </c>
      <c r="L75" s="70"/>
    </row>
    <row r="76" spans="2:12" s="33" customFormat="1" ht="18" customHeight="1" x14ac:dyDescent="0.25">
      <c r="B76" s="30"/>
      <c r="C76" s="30"/>
      <c r="D76" s="30"/>
      <c r="E76" s="30">
        <v>3225</v>
      </c>
      <c r="F76" s="30" t="s">
        <v>65</v>
      </c>
      <c r="G76" s="68">
        <v>31073.19</v>
      </c>
      <c r="H76" s="68"/>
      <c r="I76" s="68"/>
      <c r="J76" s="69">
        <v>32554.21</v>
      </c>
      <c r="K76" s="70">
        <f t="shared" si="19"/>
        <v>104.76623095343606</v>
      </c>
      <c r="L76" s="70"/>
    </row>
    <row r="77" spans="2:12" s="33" customFormat="1" ht="18" customHeight="1" x14ac:dyDescent="0.25">
      <c r="B77" s="30"/>
      <c r="C77" s="30"/>
      <c r="D77" s="30"/>
      <c r="E77" s="30">
        <v>3227</v>
      </c>
      <c r="F77" s="30" t="s">
        <v>67</v>
      </c>
      <c r="G77" s="68">
        <v>3709.41</v>
      </c>
      <c r="H77" s="68"/>
      <c r="I77" s="68"/>
      <c r="J77" s="69">
        <v>3319.93</v>
      </c>
      <c r="K77" s="70">
        <f t="shared" si="19"/>
        <v>89.500217015643997</v>
      </c>
      <c r="L77" s="70"/>
    </row>
    <row r="78" spans="2:12" ht="18" customHeight="1" x14ac:dyDescent="0.25">
      <c r="B78" s="28"/>
      <c r="C78" s="28"/>
      <c r="D78" s="28">
        <v>323</v>
      </c>
      <c r="E78" s="28"/>
      <c r="F78" s="28" t="s">
        <v>68</v>
      </c>
      <c r="G78" s="35">
        <f>SUM(G79:G87)</f>
        <v>60978.21</v>
      </c>
      <c r="H78" s="35"/>
      <c r="I78" s="35">
        <f t="shared" ref="I78:J78" si="28">SUM(I79:I87)</f>
        <v>0</v>
      </c>
      <c r="J78" s="35">
        <f t="shared" si="28"/>
        <v>67979.009999999995</v>
      </c>
      <c r="K78" s="37">
        <f t="shared" si="19"/>
        <v>111.48082241180906</v>
      </c>
      <c r="L78" s="37"/>
    </row>
    <row r="79" spans="2:12" s="33" customFormat="1" ht="18" customHeight="1" x14ac:dyDescent="0.25">
      <c r="B79" s="30"/>
      <c r="C79" s="30"/>
      <c r="D79" s="30"/>
      <c r="E79" s="30">
        <v>3231</v>
      </c>
      <c r="F79" s="30" t="s">
        <v>69</v>
      </c>
      <c r="G79" s="68">
        <v>7356.78</v>
      </c>
      <c r="H79" s="68"/>
      <c r="I79" s="68"/>
      <c r="J79" s="69">
        <v>8975.81</v>
      </c>
      <c r="K79" s="70">
        <f t="shared" si="19"/>
        <v>122.00731841919969</v>
      </c>
      <c r="L79" s="70"/>
    </row>
    <row r="80" spans="2:12" s="33" customFormat="1" ht="18" customHeight="1" x14ac:dyDescent="0.25">
      <c r="B80" s="30"/>
      <c r="C80" s="30"/>
      <c r="D80" s="30"/>
      <c r="E80" s="30">
        <v>3232</v>
      </c>
      <c r="F80" s="30" t="s">
        <v>70</v>
      </c>
      <c r="G80" s="72">
        <v>16856.64</v>
      </c>
      <c r="H80" s="68"/>
      <c r="I80" s="68"/>
      <c r="J80" s="69">
        <v>14930.81</v>
      </c>
      <c r="K80" s="70">
        <f t="shared" si="19"/>
        <v>88.575243939480231</v>
      </c>
      <c r="L80" s="70"/>
    </row>
    <row r="81" spans="2:12" s="33" customFormat="1" ht="18" customHeight="1" x14ac:dyDescent="0.25">
      <c r="B81" s="30"/>
      <c r="C81" s="30"/>
      <c r="D81" s="30"/>
      <c r="E81" s="30">
        <v>3233</v>
      </c>
      <c r="F81" s="30" t="s">
        <v>71</v>
      </c>
      <c r="G81" s="68">
        <v>584.75</v>
      </c>
      <c r="H81" s="68"/>
      <c r="I81" s="68"/>
      <c r="J81" s="69">
        <v>660</v>
      </c>
      <c r="K81" s="70">
        <f t="shared" si="19"/>
        <v>112.86874732791792</v>
      </c>
      <c r="L81" s="70"/>
    </row>
    <row r="82" spans="2:12" s="33" customFormat="1" ht="18" customHeight="1" x14ac:dyDescent="0.25">
      <c r="B82" s="30"/>
      <c r="C82" s="30"/>
      <c r="D82" s="30"/>
      <c r="E82" s="30">
        <v>3234</v>
      </c>
      <c r="F82" s="30" t="s">
        <v>72</v>
      </c>
      <c r="G82" s="68">
        <v>14380.34</v>
      </c>
      <c r="H82" s="68"/>
      <c r="I82" s="68"/>
      <c r="J82" s="69">
        <v>14632.96</v>
      </c>
      <c r="K82" s="70">
        <f t="shared" si="19"/>
        <v>101.75670394441299</v>
      </c>
      <c r="L82" s="70"/>
    </row>
    <row r="83" spans="2:12" s="33" customFormat="1" ht="18" customHeight="1" x14ac:dyDescent="0.25">
      <c r="B83" s="30"/>
      <c r="C83" s="30"/>
      <c r="D83" s="30"/>
      <c r="E83" s="30">
        <v>3235</v>
      </c>
      <c r="F83" s="30" t="s">
        <v>73</v>
      </c>
      <c r="G83" s="68">
        <v>1802.85</v>
      </c>
      <c r="H83" s="68"/>
      <c r="I83" s="68"/>
      <c r="J83" s="69">
        <v>1940.25</v>
      </c>
      <c r="K83" s="70">
        <f t="shared" si="19"/>
        <v>107.62126632831351</v>
      </c>
      <c r="L83" s="70"/>
    </row>
    <row r="84" spans="2:12" s="33" customFormat="1" ht="18" customHeight="1" x14ac:dyDescent="0.25">
      <c r="B84" s="30"/>
      <c r="C84" s="30"/>
      <c r="D84" s="30"/>
      <c r="E84" s="30">
        <v>3236</v>
      </c>
      <c r="F84" s="30" t="s">
        <v>74</v>
      </c>
      <c r="G84" s="68">
        <v>7166.26</v>
      </c>
      <c r="H84" s="68"/>
      <c r="I84" s="68"/>
      <c r="J84" s="69">
        <v>10882.56</v>
      </c>
      <c r="K84" s="70">
        <f t="shared" si="19"/>
        <v>151.85829149374987</v>
      </c>
      <c r="L84" s="70"/>
    </row>
    <row r="85" spans="2:12" s="33" customFormat="1" ht="18" customHeight="1" x14ac:dyDescent="0.25">
      <c r="B85" s="30"/>
      <c r="C85" s="30"/>
      <c r="D85" s="30"/>
      <c r="E85" s="30">
        <v>3237</v>
      </c>
      <c r="F85" s="30" t="s">
        <v>75</v>
      </c>
      <c r="G85" s="68">
        <v>3252.93</v>
      </c>
      <c r="H85" s="68"/>
      <c r="I85" s="68"/>
      <c r="J85" s="69">
        <v>7699.99</v>
      </c>
      <c r="K85" s="70">
        <f t="shared" si="19"/>
        <v>236.70936663254358</v>
      </c>
      <c r="L85" s="70"/>
    </row>
    <row r="86" spans="2:12" s="33" customFormat="1" ht="18" customHeight="1" x14ac:dyDescent="0.25">
      <c r="B86" s="30"/>
      <c r="C86" s="30"/>
      <c r="D86" s="30"/>
      <c r="E86" s="30">
        <v>3238</v>
      </c>
      <c r="F86" s="30" t="s">
        <v>76</v>
      </c>
      <c r="G86" s="68">
        <v>4441.54</v>
      </c>
      <c r="H86" s="68"/>
      <c r="I86" s="68"/>
      <c r="J86" s="69">
        <v>5321.43</v>
      </c>
      <c r="K86" s="70">
        <f t="shared" si="19"/>
        <v>119.8104711428919</v>
      </c>
      <c r="L86" s="70"/>
    </row>
    <row r="87" spans="2:12" s="33" customFormat="1" ht="18" customHeight="1" x14ac:dyDescent="0.25">
      <c r="B87" s="30"/>
      <c r="C87" s="30"/>
      <c r="D87" s="30"/>
      <c r="E87" s="30">
        <v>3239</v>
      </c>
      <c r="F87" s="30" t="s">
        <v>77</v>
      </c>
      <c r="G87" s="68">
        <v>5136.12</v>
      </c>
      <c r="H87" s="68"/>
      <c r="I87" s="68"/>
      <c r="J87" s="69">
        <v>2935.2</v>
      </c>
      <c r="K87" s="70">
        <f t="shared" si="19"/>
        <v>57.148197472021678</v>
      </c>
      <c r="L87" s="70"/>
    </row>
    <row r="88" spans="2:12" ht="18" customHeight="1" x14ac:dyDescent="0.25">
      <c r="B88" s="28"/>
      <c r="C88" s="28"/>
      <c r="D88" s="28">
        <v>329</v>
      </c>
      <c r="E88" s="28"/>
      <c r="F88" s="28" t="s">
        <v>78</v>
      </c>
      <c r="G88" s="35">
        <f>SUM(G89:G93)</f>
        <v>8381.49</v>
      </c>
      <c r="H88" s="35"/>
      <c r="I88" s="35">
        <f t="shared" ref="I88:J88" si="29">SUM(I89:I93)</f>
        <v>0</v>
      </c>
      <c r="J88" s="35">
        <f t="shared" si="29"/>
        <v>10460.02</v>
      </c>
      <c r="K88" s="37">
        <f t="shared" si="19"/>
        <v>124.79905124267883</v>
      </c>
      <c r="L88" s="37"/>
    </row>
    <row r="89" spans="2:12" s="33" customFormat="1" ht="29.25" customHeight="1" x14ac:dyDescent="0.25">
      <c r="B89" s="30"/>
      <c r="C89" s="30"/>
      <c r="D89" s="30"/>
      <c r="E89" s="30">
        <v>3291</v>
      </c>
      <c r="F89" s="31" t="s">
        <v>79</v>
      </c>
      <c r="G89" s="68">
        <v>6070.96</v>
      </c>
      <c r="H89" s="68"/>
      <c r="I89" s="68"/>
      <c r="J89" s="69">
        <v>8556.42</v>
      </c>
      <c r="K89" s="70">
        <f t="shared" si="19"/>
        <v>140.94014785141064</v>
      </c>
      <c r="L89" s="70"/>
    </row>
    <row r="90" spans="2:12" s="33" customFormat="1" ht="18" customHeight="1" x14ac:dyDescent="0.25">
      <c r="B90" s="30"/>
      <c r="C90" s="30"/>
      <c r="D90" s="30"/>
      <c r="E90" s="30">
        <v>3292</v>
      </c>
      <c r="F90" s="30" t="s">
        <v>80</v>
      </c>
      <c r="G90" s="68">
        <v>619.91999999999996</v>
      </c>
      <c r="H90" s="68"/>
      <c r="I90" s="68"/>
      <c r="J90" s="69">
        <v>492.36</v>
      </c>
      <c r="K90" s="70">
        <f t="shared" si="19"/>
        <v>79.423151374370889</v>
      </c>
      <c r="L90" s="70"/>
    </row>
    <row r="91" spans="2:12" s="33" customFormat="1" ht="18" customHeight="1" x14ac:dyDescent="0.25">
      <c r="B91" s="30"/>
      <c r="C91" s="30"/>
      <c r="D91" s="30"/>
      <c r="E91" s="30">
        <v>3293</v>
      </c>
      <c r="F91" s="30" t="s">
        <v>81</v>
      </c>
      <c r="G91" s="68">
        <v>1618.13</v>
      </c>
      <c r="H91" s="68"/>
      <c r="I91" s="68"/>
      <c r="J91" s="69">
        <v>1269.07</v>
      </c>
      <c r="K91" s="70">
        <f t="shared" si="19"/>
        <v>78.428185621674402</v>
      </c>
      <c r="L91" s="70"/>
    </row>
    <row r="92" spans="2:12" s="33" customFormat="1" ht="18" customHeight="1" x14ac:dyDescent="0.25">
      <c r="B92" s="30"/>
      <c r="C92" s="30"/>
      <c r="D92" s="30"/>
      <c r="E92" s="30">
        <v>3295</v>
      </c>
      <c r="F92" s="30" t="s">
        <v>82</v>
      </c>
      <c r="G92" s="68">
        <v>12.5</v>
      </c>
      <c r="H92" s="68"/>
      <c r="I92" s="68"/>
      <c r="J92" s="69">
        <v>142.16999999999999</v>
      </c>
      <c r="K92" s="70">
        <f t="shared" si="19"/>
        <v>1137.3599999999999</v>
      </c>
      <c r="L92" s="70"/>
    </row>
    <row r="93" spans="2:12" s="33" customFormat="1" ht="18" customHeight="1" x14ac:dyDescent="0.25">
      <c r="B93" s="30"/>
      <c r="C93" s="30"/>
      <c r="D93" s="30"/>
      <c r="E93" s="30">
        <v>3299</v>
      </c>
      <c r="F93" s="30" t="s">
        <v>78</v>
      </c>
      <c r="G93" s="68">
        <v>59.98</v>
      </c>
      <c r="H93" s="68"/>
      <c r="I93" s="68"/>
      <c r="J93" s="69"/>
      <c r="K93" s="70">
        <f t="shared" si="19"/>
        <v>0</v>
      </c>
      <c r="L93" s="70"/>
    </row>
    <row r="94" spans="2:12" ht="18" customHeight="1" x14ac:dyDescent="0.25">
      <c r="B94" s="28"/>
      <c r="C94" s="45">
        <v>34</v>
      </c>
      <c r="D94" s="45"/>
      <c r="E94" s="45"/>
      <c r="F94" s="45" t="s">
        <v>83</v>
      </c>
      <c r="G94" s="47">
        <f>G95</f>
        <v>3821.32</v>
      </c>
      <c r="H94" s="47">
        <v>4650</v>
      </c>
      <c r="I94" s="47">
        <f t="shared" ref="I94:J94" si="30">I95</f>
        <v>0</v>
      </c>
      <c r="J94" s="47">
        <f t="shared" si="30"/>
        <v>4648.08</v>
      </c>
      <c r="K94" s="48">
        <f t="shared" si="19"/>
        <v>121.63545581108097</v>
      </c>
      <c r="L94" s="48">
        <f t="shared" si="20"/>
        <v>99.95870967741935</v>
      </c>
    </row>
    <row r="95" spans="2:12" ht="18" customHeight="1" x14ac:dyDescent="0.25">
      <c r="B95" s="28"/>
      <c r="C95" s="28"/>
      <c r="D95" s="28">
        <v>343</v>
      </c>
      <c r="E95" s="30"/>
      <c r="F95" s="28" t="s">
        <v>84</v>
      </c>
      <c r="G95" s="35">
        <f>G96+G97</f>
        <v>3821.32</v>
      </c>
      <c r="H95" s="35"/>
      <c r="I95" s="35">
        <f t="shared" ref="I95:J95" si="31">I96+I97</f>
        <v>0</v>
      </c>
      <c r="J95" s="35">
        <f t="shared" si="31"/>
        <v>4648.08</v>
      </c>
      <c r="K95" s="37">
        <f t="shared" si="19"/>
        <v>121.63545581108097</v>
      </c>
      <c r="L95" s="37"/>
    </row>
    <row r="96" spans="2:12" s="33" customFormat="1" ht="18" customHeight="1" x14ac:dyDescent="0.25">
      <c r="B96" s="30"/>
      <c r="C96" s="30"/>
      <c r="D96" s="30"/>
      <c r="E96" s="30">
        <v>3431</v>
      </c>
      <c r="F96" s="30" t="s">
        <v>85</v>
      </c>
      <c r="G96" s="68">
        <v>3764.34</v>
      </c>
      <c r="H96" s="68"/>
      <c r="I96" s="68"/>
      <c r="J96" s="69">
        <v>4310.18</v>
      </c>
      <c r="K96" s="70">
        <f t="shared" si="19"/>
        <v>114.5002842463752</v>
      </c>
      <c r="L96" s="70"/>
    </row>
    <row r="97" spans="2:12" s="33" customFormat="1" ht="18" customHeight="1" x14ac:dyDescent="0.25">
      <c r="B97" s="30"/>
      <c r="C97" s="30"/>
      <c r="D97" s="30"/>
      <c r="E97" s="30">
        <v>3433</v>
      </c>
      <c r="F97" s="30" t="s">
        <v>86</v>
      </c>
      <c r="G97" s="72">
        <v>56.98</v>
      </c>
      <c r="H97" s="68"/>
      <c r="I97" s="68"/>
      <c r="J97" s="69">
        <v>337.9</v>
      </c>
      <c r="K97" s="70">
        <f t="shared" si="19"/>
        <v>593.01509301509304</v>
      </c>
      <c r="L97" s="70"/>
    </row>
    <row r="98" spans="2:12" ht="33.75" customHeight="1" x14ac:dyDescent="0.25">
      <c r="B98" s="28"/>
      <c r="C98" s="45">
        <v>38</v>
      </c>
      <c r="D98" s="45"/>
      <c r="E98" s="45"/>
      <c r="F98" s="49" t="s">
        <v>132</v>
      </c>
      <c r="G98" s="47">
        <f>G99</f>
        <v>0</v>
      </c>
      <c r="H98" s="47">
        <v>3549.37</v>
      </c>
      <c r="I98" s="47">
        <f t="shared" ref="I98:J99" si="32">I99</f>
        <v>0</v>
      </c>
      <c r="J98" s="47">
        <f t="shared" si="32"/>
        <v>10124.92</v>
      </c>
      <c r="K98" s="48"/>
      <c r="L98" s="48">
        <f t="shared" ref="L98" si="33">J98/H98*100</f>
        <v>285.25963762583217</v>
      </c>
    </row>
    <row r="99" spans="2:12" ht="18" customHeight="1" x14ac:dyDescent="0.25">
      <c r="B99" s="28"/>
      <c r="C99" s="28"/>
      <c r="D99" s="28">
        <v>383</v>
      </c>
      <c r="E99" s="30"/>
      <c r="F99" s="28" t="s">
        <v>133</v>
      </c>
      <c r="G99" s="35"/>
      <c r="H99" s="35">
        <f t="shared" ref="H99" si="34">H100</f>
        <v>3549.37</v>
      </c>
      <c r="I99" s="35">
        <f t="shared" si="32"/>
        <v>0</v>
      </c>
      <c r="J99" s="35">
        <f>J100</f>
        <v>10124.92</v>
      </c>
      <c r="K99" s="37"/>
      <c r="L99" s="37"/>
    </row>
    <row r="100" spans="2:12" s="33" customFormat="1" ht="18" customHeight="1" x14ac:dyDescent="0.25">
      <c r="B100" s="30"/>
      <c r="C100" s="30"/>
      <c r="D100" s="30"/>
      <c r="E100" s="30">
        <v>3831</v>
      </c>
      <c r="F100" s="30" t="s">
        <v>134</v>
      </c>
      <c r="G100" s="68"/>
      <c r="H100" s="68">
        <v>3549.37</v>
      </c>
      <c r="I100" s="68"/>
      <c r="J100" s="69">
        <v>10124.92</v>
      </c>
      <c r="K100" s="70"/>
      <c r="L100" s="70"/>
    </row>
    <row r="101" spans="2:12" ht="18" customHeight="1" x14ac:dyDescent="0.25">
      <c r="B101" s="50">
        <v>4</v>
      </c>
      <c r="C101" s="51"/>
      <c r="D101" s="51"/>
      <c r="E101" s="51"/>
      <c r="F101" s="52" t="s">
        <v>5</v>
      </c>
      <c r="G101" s="15">
        <f>G102</f>
        <v>25043.140000000003</v>
      </c>
      <c r="H101" s="15">
        <f t="shared" ref="H101:J101" si="35">H102</f>
        <v>43834.239999999998</v>
      </c>
      <c r="I101" s="15">
        <f t="shared" si="35"/>
        <v>0</v>
      </c>
      <c r="J101" s="15">
        <f t="shared" si="35"/>
        <v>37855.33</v>
      </c>
      <c r="K101" s="44">
        <f t="shared" si="19"/>
        <v>151.16047748006039</v>
      </c>
      <c r="L101" s="44">
        <f t="shared" si="20"/>
        <v>86.360183272254758</v>
      </c>
    </row>
    <row r="102" spans="2:12" ht="18" customHeight="1" x14ac:dyDescent="0.25">
      <c r="B102" s="27"/>
      <c r="C102" s="46">
        <v>42</v>
      </c>
      <c r="D102" s="46"/>
      <c r="E102" s="46"/>
      <c r="F102" s="53" t="s">
        <v>94</v>
      </c>
      <c r="G102" s="47">
        <f>G103+G108</f>
        <v>25043.140000000003</v>
      </c>
      <c r="H102" s="47">
        <v>43834.239999999998</v>
      </c>
      <c r="I102" s="47">
        <f t="shared" ref="I102:J102" si="36">I103+I108</f>
        <v>0</v>
      </c>
      <c r="J102" s="47">
        <f t="shared" si="36"/>
        <v>37855.33</v>
      </c>
      <c r="K102" s="48">
        <f t="shared" si="19"/>
        <v>151.16047748006039</v>
      </c>
      <c r="L102" s="48">
        <f t="shared" si="20"/>
        <v>86.360183272254758</v>
      </c>
    </row>
    <row r="103" spans="2:12" ht="18" customHeight="1" x14ac:dyDescent="0.25">
      <c r="B103" s="27"/>
      <c r="C103" s="27"/>
      <c r="D103" s="28">
        <v>422</v>
      </c>
      <c r="E103" s="28"/>
      <c r="F103" s="28" t="s">
        <v>87</v>
      </c>
      <c r="G103" s="35">
        <f>SUM(G104:G107)</f>
        <v>23139.4</v>
      </c>
      <c r="H103" s="35"/>
      <c r="I103" s="35">
        <f t="shared" ref="I103:J103" si="37">SUM(I104:I107)</f>
        <v>0</v>
      </c>
      <c r="J103" s="35">
        <f t="shared" si="37"/>
        <v>37030.33</v>
      </c>
      <c r="K103" s="37">
        <f t="shared" si="19"/>
        <v>160.03150470625857</v>
      </c>
      <c r="L103" s="37"/>
    </row>
    <row r="104" spans="2:12" s="33" customFormat="1" ht="18" customHeight="1" x14ac:dyDescent="0.25">
      <c r="B104" s="34"/>
      <c r="C104" s="34"/>
      <c r="D104" s="30"/>
      <c r="E104" s="30">
        <v>4221</v>
      </c>
      <c r="F104" s="30" t="s">
        <v>88</v>
      </c>
      <c r="G104" s="72">
        <v>11276.45</v>
      </c>
      <c r="H104" s="68"/>
      <c r="I104" s="73"/>
      <c r="J104" s="69">
        <v>13978.1</v>
      </c>
      <c r="K104" s="70">
        <f t="shared" si="19"/>
        <v>123.95833795210372</v>
      </c>
      <c r="L104" s="70"/>
    </row>
    <row r="105" spans="2:12" s="33" customFormat="1" ht="18" customHeight="1" x14ac:dyDescent="0.25">
      <c r="B105" s="34"/>
      <c r="C105" s="34"/>
      <c r="D105" s="30"/>
      <c r="E105" s="30">
        <v>4222</v>
      </c>
      <c r="F105" s="30" t="s">
        <v>89</v>
      </c>
      <c r="G105" s="68">
        <v>609</v>
      </c>
      <c r="H105" s="68"/>
      <c r="I105" s="73"/>
      <c r="J105" s="69"/>
      <c r="K105" s="70"/>
      <c r="L105" s="70"/>
    </row>
    <row r="106" spans="2:12" s="33" customFormat="1" ht="18" customHeight="1" x14ac:dyDescent="0.25">
      <c r="B106" s="34"/>
      <c r="C106" s="34"/>
      <c r="D106" s="30"/>
      <c r="E106" s="30">
        <v>4223</v>
      </c>
      <c r="F106" s="30" t="s">
        <v>90</v>
      </c>
      <c r="G106" s="68"/>
      <c r="H106" s="68"/>
      <c r="I106" s="73"/>
      <c r="J106" s="69">
        <v>2062.5</v>
      </c>
      <c r="K106" s="70"/>
      <c r="L106" s="70"/>
    </row>
    <row r="107" spans="2:12" s="33" customFormat="1" ht="18" customHeight="1" x14ac:dyDescent="0.25">
      <c r="B107" s="34"/>
      <c r="C107" s="34"/>
      <c r="D107" s="30"/>
      <c r="E107" s="30">
        <v>4227</v>
      </c>
      <c r="F107" s="30" t="s">
        <v>91</v>
      </c>
      <c r="G107" s="68">
        <v>11253.95</v>
      </c>
      <c r="H107" s="68"/>
      <c r="I107" s="73"/>
      <c r="J107" s="69">
        <v>20989.73</v>
      </c>
      <c r="K107" s="70">
        <f t="shared" si="19"/>
        <v>186.50989208233554</v>
      </c>
      <c r="L107" s="70"/>
    </row>
    <row r="108" spans="2:12" ht="18" customHeight="1" x14ac:dyDescent="0.25">
      <c r="B108" s="27"/>
      <c r="C108" s="27"/>
      <c r="D108" s="28">
        <v>426</v>
      </c>
      <c r="E108" s="30"/>
      <c r="F108" s="28" t="s">
        <v>92</v>
      </c>
      <c r="G108" s="35">
        <f>G109</f>
        <v>1903.74</v>
      </c>
      <c r="H108" s="35"/>
      <c r="I108" s="35">
        <f t="shared" ref="I108:J108" si="38">I109</f>
        <v>0</v>
      </c>
      <c r="J108" s="35">
        <f t="shared" si="38"/>
        <v>825</v>
      </c>
      <c r="K108" s="70">
        <f t="shared" si="19"/>
        <v>43.335749629676322</v>
      </c>
      <c r="L108" s="37"/>
    </row>
    <row r="109" spans="2:12" s="33" customFormat="1" ht="18" customHeight="1" x14ac:dyDescent="0.25">
      <c r="B109" s="34"/>
      <c r="C109" s="34"/>
      <c r="D109" s="30"/>
      <c r="E109" s="30">
        <v>4262</v>
      </c>
      <c r="F109" s="30" t="s">
        <v>93</v>
      </c>
      <c r="G109" s="68">
        <v>1903.74</v>
      </c>
      <c r="H109" s="68"/>
      <c r="I109" s="73"/>
      <c r="J109" s="69">
        <v>825</v>
      </c>
      <c r="K109" s="70">
        <f t="shared" si="19"/>
        <v>43.335749629676322</v>
      </c>
      <c r="L109" s="70"/>
    </row>
    <row r="110" spans="2:12" ht="15.7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75" x14ac:dyDescent="0.25">
      <c r="E111" s="144" t="s">
        <v>122</v>
      </c>
      <c r="F111" s="144"/>
      <c r="G111" s="144"/>
      <c r="H111" s="144"/>
      <c r="I111" s="144"/>
      <c r="J111" s="144"/>
      <c r="K111" s="144"/>
      <c r="L111" s="144"/>
    </row>
    <row r="112" spans="2:12" ht="42.75" customHeight="1" x14ac:dyDescent="0.25">
      <c r="B112" s="150" t="s">
        <v>119</v>
      </c>
      <c r="C112" s="150"/>
      <c r="D112" s="150"/>
      <c r="E112" s="150"/>
      <c r="F112" s="76" t="s">
        <v>120</v>
      </c>
      <c r="G112" s="77" t="s">
        <v>129</v>
      </c>
      <c r="H112" s="77" t="s">
        <v>125</v>
      </c>
      <c r="I112" s="78"/>
      <c r="J112" s="77" t="s">
        <v>128</v>
      </c>
      <c r="K112" s="76" t="s">
        <v>10</v>
      </c>
      <c r="L112" s="76" t="s">
        <v>10</v>
      </c>
    </row>
    <row r="113" spans="2:12" x14ac:dyDescent="0.25">
      <c r="B113" s="151">
        <v>1</v>
      </c>
      <c r="C113" s="151"/>
      <c r="D113" s="151"/>
      <c r="E113" s="151"/>
      <c r="F113" s="151"/>
      <c r="G113" s="75">
        <v>2</v>
      </c>
      <c r="H113" s="75">
        <v>3</v>
      </c>
      <c r="I113" s="80"/>
      <c r="J113" s="75">
        <v>4</v>
      </c>
      <c r="K113" s="75" t="s">
        <v>95</v>
      </c>
      <c r="L113" s="75" t="s">
        <v>96</v>
      </c>
    </row>
    <row r="114" spans="2:12" x14ac:dyDescent="0.25">
      <c r="B114" s="152">
        <v>92</v>
      </c>
      <c r="C114" s="152"/>
      <c r="D114" s="152"/>
      <c r="E114" s="152"/>
      <c r="F114" s="81" t="s">
        <v>121</v>
      </c>
      <c r="G114" s="89">
        <f>G115</f>
        <v>15794.7</v>
      </c>
      <c r="H114" s="101">
        <v>15794.7</v>
      </c>
      <c r="I114" s="89">
        <f t="shared" ref="I114:J115" si="39">I115</f>
        <v>0</v>
      </c>
      <c r="J114" s="101">
        <f t="shared" si="39"/>
        <v>15794.7</v>
      </c>
      <c r="K114" s="84"/>
      <c r="L114" s="84">
        <f>J114/H114*100</f>
        <v>100</v>
      </c>
    </row>
    <row r="115" spans="2:12" x14ac:dyDescent="0.25">
      <c r="B115" s="153">
        <v>922</v>
      </c>
      <c r="C115" s="153"/>
      <c r="D115" s="153"/>
      <c r="E115" s="153"/>
      <c r="F115" s="82" t="s">
        <v>117</v>
      </c>
      <c r="G115" s="88">
        <f>G116</f>
        <v>15794.7</v>
      </c>
      <c r="H115" s="94"/>
      <c r="I115" s="88">
        <f t="shared" si="39"/>
        <v>0</v>
      </c>
      <c r="J115" s="102">
        <f t="shared" si="39"/>
        <v>15794.7</v>
      </c>
      <c r="K115" s="86"/>
      <c r="L115" s="86"/>
    </row>
    <row r="116" spans="2:12" x14ac:dyDescent="0.25">
      <c r="B116" s="145">
        <v>9222</v>
      </c>
      <c r="C116" s="145"/>
      <c r="D116" s="145"/>
      <c r="E116" s="145"/>
      <c r="F116" s="83" t="s">
        <v>123</v>
      </c>
      <c r="G116" s="87">
        <v>15794.7</v>
      </c>
      <c r="H116" s="95"/>
      <c r="I116" s="90"/>
      <c r="J116" s="103">
        <v>15794.7</v>
      </c>
      <c r="K116" s="85"/>
      <c r="L116" s="85"/>
    </row>
    <row r="117" spans="2:12" s="74" customFormat="1" x14ac:dyDescent="0.25">
      <c r="B117" s="147"/>
      <c r="C117" s="146"/>
      <c r="D117" s="146"/>
      <c r="E117" s="146"/>
      <c r="F117" s="148"/>
      <c r="G117" s="98"/>
      <c r="H117" s="99"/>
      <c r="I117" s="98"/>
      <c r="J117" s="99"/>
      <c r="K117" s="100"/>
      <c r="L117" s="100"/>
    </row>
    <row r="118" spans="2:12" x14ac:dyDescent="0.25">
      <c r="B118" s="146"/>
      <c r="C118" s="146"/>
      <c r="D118" s="146"/>
      <c r="E118" s="146"/>
      <c r="F118" s="97"/>
      <c r="G118" s="97"/>
      <c r="H118" s="97"/>
      <c r="I118" s="97"/>
      <c r="J118" s="97"/>
      <c r="K118" s="97"/>
      <c r="L118" s="97"/>
    </row>
  </sheetData>
  <mergeCells count="28">
    <mergeCell ref="B117:F117"/>
    <mergeCell ref="B118:E118"/>
    <mergeCell ref="B112:E112"/>
    <mergeCell ref="B113:F113"/>
    <mergeCell ref="B114:E114"/>
    <mergeCell ref="B115:E115"/>
    <mergeCell ref="B116:E116"/>
    <mergeCell ref="E111:L111"/>
    <mergeCell ref="B42:E42"/>
    <mergeCell ref="B43:F43"/>
    <mergeCell ref="B44:E44"/>
    <mergeCell ref="B45:E45"/>
    <mergeCell ref="B7:F7"/>
    <mergeCell ref="B8:F8"/>
    <mergeCell ref="B54:F54"/>
    <mergeCell ref="B55:F55"/>
    <mergeCell ref="B2:L2"/>
    <mergeCell ref="B4:L4"/>
    <mergeCell ref="B5:L5"/>
    <mergeCell ref="B51:L51"/>
    <mergeCell ref="B52:L52"/>
    <mergeCell ref="E41:L41"/>
    <mergeCell ref="B46:E46"/>
    <mergeCell ref="B48:E48"/>
    <mergeCell ref="B47:F47"/>
    <mergeCell ref="B3:L3"/>
    <mergeCell ref="B6:L6"/>
    <mergeCell ref="B53:L53"/>
  </mergeCells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topLeftCell="A13" workbookViewId="0">
      <selection activeCell="A5" sqref="A5"/>
    </sheetView>
  </sheetViews>
  <sheetFormatPr defaultRowHeight="15" x14ac:dyDescent="0.25"/>
  <cols>
    <col min="2" max="2" width="34.140625" customWidth="1"/>
    <col min="3" max="5" width="25.28515625" customWidth="1"/>
    <col min="6" max="7" width="15.7109375" customWidth="1"/>
  </cols>
  <sheetData>
    <row r="1" spans="2:7" ht="18" x14ac:dyDescent="0.25">
      <c r="B1" s="3"/>
      <c r="C1" s="3"/>
      <c r="D1" s="3"/>
      <c r="E1" s="2"/>
      <c r="F1" s="2"/>
      <c r="G1" s="2"/>
    </row>
    <row r="2" spans="2:7" ht="15.75" customHeight="1" x14ac:dyDescent="0.25">
      <c r="B2" s="118" t="s">
        <v>27</v>
      </c>
      <c r="C2" s="118"/>
      <c r="D2" s="118"/>
      <c r="E2" s="118"/>
      <c r="F2" s="118"/>
      <c r="G2" s="118"/>
    </row>
    <row r="3" spans="2:7" ht="15.75" customHeight="1" x14ac:dyDescent="0.25">
      <c r="B3" s="149"/>
      <c r="C3" s="149"/>
      <c r="D3" s="149"/>
      <c r="E3" s="149"/>
      <c r="F3" s="149"/>
      <c r="G3" s="149"/>
    </row>
    <row r="4" spans="2:7" ht="25.5" x14ac:dyDescent="0.25">
      <c r="B4" s="59" t="s">
        <v>6</v>
      </c>
      <c r="C4" s="59" t="s">
        <v>100</v>
      </c>
      <c r="D4" s="59" t="s">
        <v>125</v>
      </c>
      <c r="E4" s="59" t="s">
        <v>128</v>
      </c>
      <c r="F4" s="59" t="s">
        <v>10</v>
      </c>
      <c r="G4" s="59" t="s">
        <v>10</v>
      </c>
    </row>
    <row r="5" spans="2:7" ht="15.75" x14ac:dyDescent="0.25">
      <c r="B5" s="25">
        <v>1</v>
      </c>
      <c r="C5" s="25">
        <v>2</v>
      </c>
      <c r="D5" s="25">
        <v>3</v>
      </c>
      <c r="E5" s="25">
        <v>4</v>
      </c>
      <c r="F5" s="25" t="s">
        <v>95</v>
      </c>
      <c r="G5" s="25" t="s">
        <v>96</v>
      </c>
    </row>
    <row r="6" spans="2:7" ht="15.75" x14ac:dyDescent="0.25">
      <c r="B6" s="67" t="s">
        <v>26</v>
      </c>
      <c r="C6" s="38">
        <f>SUM(C7,C9,C11,C13,C16)</f>
        <v>2559273.09</v>
      </c>
      <c r="D6" s="38">
        <f t="shared" ref="D6:E6" si="0">SUM(D7,D9,D11,D13,D16)</f>
        <v>3338329.89</v>
      </c>
      <c r="E6" s="38">
        <f t="shared" si="0"/>
        <v>3296650.0300000003</v>
      </c>
      <c r="F6" s="39">
        <f>E6/C6*100</f>
        <v>128.81196785451297</v>
      </c>
      <c r="G6" s="39">
        <f>E6/D6*100</f>
        <v>98.751475696729301</v>
      </c>
    </row>
    <row r="7" spans="2:7" ht="15.75" x14ac:dyDescent="0.25">
      <c r="B7" s="26" t="s">
        <v>24</v>
      </c>
      <c r="C7" s="35">
        <f>C8</f>
        <v>1813648.4</v>
      </c>
      <c r="D7" s="35">
        <f t="shared" ref="D7:E7" si="1">D8</f>
        <v>2548251.4</v>
      </c>
      <c r="E7" s="35">
        <f t="shared" si="1"/>
        <v>2525083.41</v>
      </c>
      <c r="F7" s="37">
        <f>E7/C7*100</f>
        <v>139.2267327007815</v>
      </c>
      <c r="G7" s="37">
        <f>E7/D7*100</f>
        <v>99.090827930085709</v>
      </c>
    </row>
    <row r="8" spans="2:7" ht="15.75" x14ac:dyDescent="0.25">
      <c r="B8" s="60" t="s">
        <v>23</v>
      </c>
      <c r="C8" s="68">
        <v>1813648.4</v>
      </c>
      <c r="D8" s="68">
        <v>2548251.4</v>
      </c>
      <c r="E8" s="69">
        <v>2525083.41</v>
      </c>
      <c r="F8" s="70">
        <f t="shared" ref="F8:F17" si="2">E8/C8*100</f>
        <v>139.2267327007815</v>
      </c>
      <c r="G8" s="70">
        <f t="shared" ref="G8:G17" si="3">E8/D8*100</f>
        <v>99.090827930085709</v>
      </c>
    </row>
    <row r="9" spans="2:7" ht="15.75" x14ac:dyDescent="0.25">
      <c r="B9" s="26" t="s">
        <v>22</v>
      </c>
      <c r="C9" s="35">
        <f t="shared" ref="C9:E9" si="4">C10</f>
        <v>21300.97</v>
      </c>
      <c r="D9" s="35">
        <f t="shared" si="4"/>
        <v>22805</v>
      </c>
      <c r="E9" s="35">
        <f t="shared" si="4"/>
        <v>22612.14</v>
      </c>
      <c r="F9" s="37">
        <f t="shared" si="2"/>
        <v>106.15544738103475</v>
      </c>
      <c r="G9" s="37">
        <f t="shared" si="3"/>
        <v>99.154308265731188</v>
      </c>
    </row>
    <row r="10" spans="2:7" ht="15.75" x14ac:dyDescent="0.25">
      <c r="B10" s="61" t="s">
        <v>21</v>
      </c>
      <c r="C10" s="68">
        <v>21300.97</v>
      </c>
      <c r="D10" s="68">
        <v>22805</v>
      </c>
      <c r="E10" s="69">
        <v>22612.14</v>
      </c>
      <c r="F10" s="70">
        <f t="shared" si="2"/>
        <v>106.15544738103475</v>
      </c>
      <c r="G10" s="70">
        <f t="shared" si="3"/>
        <v>99.154308265731188</v>
      </c>
    </row>
    <row r="11" spans="2:7" ht="15.75" x14ac:dyDescent="0.25">
      <c r="B11" s="26" t="s">
        <v>108</v>
      </c>
      <c r="C11" s="35">
        <f>C12</f>
        <v>509187.09</v>
      </c>
      <c r="D11" s="35">
        <f t="shared" ref="D11:E11" si="5">D12</f>
        <v>563520.72</v>
      </c>
      <c r="E11" s="35">
        <f t="shared" si="5"/>
        <v>540147.66</v>
      </c>
      <c r="F11" s="37">
        <f t="shared" si="2"/>
        <v>106.08039178683812</v>
      </c>
      <c r="G11" s="37">
        <f t="shared" si="3"/>
        <v>95.852315776427901</v>
      </c>
    </row>
    <row r="12" spans="2:7" ht="15.75" x14ac:dyDescent="0.25">
      <c r="B12" s="61" t="s">
        <v>109</v>
      </c>
      <c r="C12" s="68">
        <v>509187.09</v>
      </c>
      <c r="D12" s="68">
        <v>563520.72</v>
      </c>
      <c r="E12" s="69">
        <v>540147.66</v>
      </c>
      <c r="F12" s="70">
        <f t="shared" si="2"/>
        <v>106.08039178683812</v>
      </c>
      <c r="G12" s="70">
        <f t="shared" si="3"/>
        <v>95.852315776427901</v>
      </c>
    </row>
    <row r="13" spans="2:7" ht="15.75" x14ac:dyDescent="0.25">
      <c r="B13" s="63" t="s">
        <v>110</v>
      </c>
      <c r="C13" s="35">
        <f>C14+C15</f>
        <v>207941.63</v>
      </c>
      <c r="D13" s="35">
        <f>D14+D15</f>
        <v>203482.87</v>
      </c>
      <c r="E13" s="35">
        <f>E14+E15</f>
        <v>206789.22999999998</v>
      </c>
      <c r="F13" s="37">
        <f t="shared" si="2"/>
        <v>99.445806017775269</v>
      </c>
      <c r="G13" s="37">
        <f t="shared" si="3"/>
        <v>101.62488370642697</v>
      </c>
    </row>
    <row r="14" spans="2:7" ht="15.75" x14ac:dyDescent="0.25">
      <c r="B14" s="61" t="s">
        <v>111</v>
      </c>
      <c r="C14" s="68">
        <v>25689.16</v>
      </c>
      <c r="D14" s="68">
        <v>6575.55</v>
      </c>
      <c r="E14" s="69">
        <v>6575.55</v>
      </c>
      <c r="F14" s="70">
        <f t="shared" si="2"/>
        <v>25.596594049785981</v>
      </c>
      <c r="G14" s="70">
        <f t="shared" si="3"/>
        <v>100</v>
      </c>
    </row>
    <row r="15" spans="2:7" ht="15.75" x14ac:dyDescent="0.25">
      <c r="B15" s="61" t="s">
        <v>112</v>
      </c>
      <c r="C15" s="68">
        <v>182252.47</v>
      </c>
      <c r="D15" s="68">
        <v>196907.32</v>
      </c>
      <c r="E15" s="69">
        <v>200213.68</v>
      </c>
      <c r="F15" s="70">
        <f t="shared" si="2"/>
        <v>109.85512569459277</v>
      </c>
      <c r="G15" s="70">
        <f t="shared" si="3"/>
        <v>101.67914529536026</v>
      </c>
    </row>
    <row r="16" spans="2:7" ht="15.75" x14ac:dyDescent="0.25">
      <c r="B16" s="63" t="s">
        <v>113</v>
      </c>
      <c r="C16" s="35">
        <f>C17</f>
        <v>7195</v>
      </c>
      <c r="D16" s="35">
        <f t="shared" ref="D16:E16" si="6">D17</f>
        <v>269.89999999999998</v>
      </c>
      <c r="E16" s="35">
        <f t="shared" si="6"/>
        <v>2017.59</v>
      </c>
      <c r="F16" s="37">
        <f t="shared" si="2"/>
        <v>28.04155663655316</v>
      </c>
      <c r="G16" s="37">
        <f t="shared" si="3"/>
        <v>747.53241941459805</v>
      </c>
    </row>
    <row r="17" spans="2:7" ht="15.75" x14ac:dyDescent="0.25">
      <c r="B17" s="61" t="s">
        <v>114</v>
      </c>
      <c r="C17" s="68">
        <v>7195</v>
      </c>
      <c r="D17" s="68">
        <v>269.89999999999998</v>
      </c>
      <c r="E17" s="69">
        <v>2017.59</v>
      </c>
      <c r="F17" s="70">
        <f t="shared" si="2"/>
        <v>28.04155663655316</v>
      </c>
      <c r="G17" s="70">
        <f t="shared" si="3"/>
        <v>747.53241941459805</v>
      </c>
    </row>
    <row r="18" spans="2:7" ht="15.75" x14ac:dyDescent="0.25">
      <c r="B18" s="154"/>
      <c r="C18" s="155"/>
      <c r="D18" s="155"/>
      <c r="E18" s="155"/>
      <c r="F18" s="155"/>
      <c r="G18" s="156"/>
    </row>
    <row r="19" spans="2:7" ht="15.75" customHeight="1" x14ac:dyDescent="0.25">
      <c r="B19" s="67" t="s">
        <v>25</v>
      </c>
      <c r="C19" s="38">
        <f>SUM(C20,C22,C24,C26,C29,C33)</f>
        <v>2564873.0699999998</v>
      </c>
      <c r="D19" s="92">
        <f>SUM(D20,D22,D24,D26,D29,D33)</f>
        <v>3324535.19</v>
      </c>
      <c r="E19" s="38">
        <f t="shared" ref="E19" si="7">SUM(E20,E22,E24,E26,E29)</f>
        <v>3276243.15</v>
      </c>
      <c r="F19" s="39">
        <f>E19/C19*100</f>
        <v>127.73509879769607</v>
      </c>
      <c r="G19" s="39">
        <f>E19/D19*100</f>
        <v>98.547404757655769</v>
      </c>
    </row>
    <row r="20" spans="2:7" ht="15.75" customHeight="1" x14ac:dyDescent="0.25">
      <c r="B20" s="26" t="s">
        <v>24</v>
      </c>
      <c r="C20" s="35">
        <f>C21</f>
        <v>1814102.97</v>
      </c>
      <c r="D20" s="35">
        <f t="shared" ref="D20:E20" si="8">D21</f>
        <v>2547796.83</v>
      </c>
      <c r="E20" s="35">
        <f t="shared" si="8"/>
        <v>2524628.84</v>
      </c>
      <c r="F20" s="37">
        <f t="shared" ref="F20:F30" si="9">E20/C20*100</f>
        <v>139.16678831080907</v>
      </c>
      <c r="G20" s="37">
        <f t="shared" ref="G20:G30" si="10">E20/D20*100</f>
        <v>99.090665718427786</v>
      </c>
    </row>
    <row r="21" spans="2:7" ht="15.75" x14ac:dyDescent="0.25">
      <c r="B21" s="60" t="s">
        <v>23</v>
      </c>
      <c r="C21" s="68">
        <v>1814102.97</v>
      </c>
      <c r="D21" s="68">
        <v>2547796.83</v>
      </c>
      <c r="E21" s="69">
        <v>2524628.84</v>
      </c>
      <c r="F21" s="70">
        <f t="shared" si="9"/>
        <v>139.16678831080907</v>
      </c>
      <c r="G21" s="70">
        <f t="shared" si="10"/>
        <v>99.090665718427786</v>
      </c>
    </row>
    <row r="22" spans="2:7" ht="15.75" x14ac:dyDescent="0.25">
      <c r="B22" s="26" t="s">
        <v>22</v>
      </c>
      <c r="C22" s="35">
        <f>C23</f>
        <v>21300.97</v>
      </c>
      <c r="D22" s="35">
        <f t="shared" ref="D22:E22" si="11">D23</f>
        <v>22805</v>
      </c>
      <c r="E22" s="35">
        <f t="shared" si="11"/>
        <v>22612.14</v>
      </c>
      <c r="F22" s="37">
        <f t="shared" si="9"/>
        <v>106.15544738103475</v>
      </c>
      <c r="G22" s="37">
        <f t="shared" si="10"/>
        <v>99.154308265731188</v>
      </c>
    </row>
    <row r="23" spans="2:7" ht="15.75" x14ac:dyDescent="0.25">
      <c r="B23" s="61" t="s">
        <v>21</v>
      </c>
      <c r="C23" s="68">
        <v>21300.97</v>
      </c>
      <c r="D23" s="68">
        <v>22805</v>
      </c>
      <c r="E23" s="69">
        <v>22612.14</v>
      </c>
      <c r="F23" s="70">
        <f t="shared" si="9"/>
        <v>106.15544738103475</v>
      </c>
      <c r="G23" s="70">
        <f t="shared" si="10"/>
        <v>99.154308265731188</v>
      </c>
    </row>
    <row r="24" spans="2:7" ht="15.75" x14ac:dyDescent="0.25">
      <c r="B24" s="63" t="s">
        <v>108</v>
      </c>
      <c r="C24" s="91">
        <f>C25</f>
        <v>520980.47999999998</v>
      </c>
      <c r="D24" s="35">
        <f t="shared" ref="D24:E24" si="12">D25</f>
        <v>554756.14</v>
      </c>
      <c r="E24" s="35">
        <f t="shared" si="12"/>
        <v>526970.9</v>
      </c>
      <c r="F24" s="37">
        <f t="shared" si="9"/>
        <v>101.14983578655385</v>
      </c>
      <c r="G24" s="37">
        <f t="shared" si="10"/>
        <v>94.991449756644428</v>
      </c>
    </row>
    <row r="25" spans="2:7" ht="15.75" x14ac:dyDescent="0.25">
      <c r="B25" s="61" t="s">
        <v>109</v>
      </c>
      <c r="C25" s="72">
        <v>520980.47999999998</v>
      </c>
      <c r="D25" s="72">
        <v>554756.14</v>
      </c>
      <c r="E25" s="69">
        <v>526970.9</v>
      </c>
      <c r="F25" s="70">
        <f t="shared" si="9"/>
        <v>101.14983578655385</v>
      </c>
      <c r="G25" s="70">
        <f t="shared" si="10"/>
        <v>94.991449756644428</v>
      </c>
    </row>
    <row r="26" spans="2:7" ht="15.75" x14ac:dyDescent="0.25">
      <c r="B26" s="63" t="s">
        <v>110</v>
      </c>
      <c r="C26" s="35">
        <f>C27+C28</f>
        <v>201293.65</v>
      </c>
      <c r="D26" s="35">
        <f t="shared" ref="D26:E26" si="13">D27+D28</f>
        <v>196907.32</v>
      </c>
      <c r="E26" s="35">
        <f t="shared" si="13"/>
        <v>200213.68</v>
      </c>
      <c r="F26" s="37">
        <f t="shared" si="9"/>
        <v>99.463485311136253</v>
      </c>
      <c r="G26" s="37">
        <f t="shared" si="10"/>
        <v>101.67914529536026</v>
      </c>
    </row>
    <row r="27" spans="2:7" ht="15.75" x14ac:dyDescent="0.25">
      <c r="B27" s="61" t="s">
        <v>111</v>
      </c>
      <c r="C27" s="68">
        <v>12379.58</v>
      </c>
      <c r="D27" s="68">
        <v>0</v>
      </c>
      <c r="E27" s="69">
        <v>0</v>
      </c>
      <c r="F27" s="70">
        <f t="shared" si="9"/>
        <v>0</v>
      </c>
      <c r="G27" s="70"/>
    </row>
    <row r="28" spans="2:7" ht="15.75" x14ac:dyDescent="0.25">
      <c r="B28" s="61" t="s">
        <v>112</v>
      </c>
      <c r="C28" s="72">
        <v>188914.07</v>
      </c>
      <c r="D28" s="72">
        <v>196907.32</v>
      </c>
      <c r="E28" s="69">
        <v>200213.68</v>
      </c>
      <c r="F28" s="70">
        <f t="shared" si="9"/>
        <v>105.98134908638619</v>
      </c>
      <c r="G28" s="70">
        <f t="shared" si="10"/>
        <v>101.67914529536026</v>
      </c>
    </row>
    <row r="29" spans="2:7" ht="15.75" x14ac:dyDescent="0.25">
      <c r="B29" s="63" t="s">
        <v>113</v>
      </c>
      <c r="C29" s="35">
        <f>C30</f>
        <v>6195</v>
      </c>
      <c r="D29" s="35">
        <f>D30</f>
        <v>1269.9000000000001</v>
      </c>
      <c r="E29" s="35">
        <f t="shared" ref="E29" si="14">E30</f>
        <v>1817.59</v>
      </c>
      <c r="F29" s="37">
        <f t="shared" si="9"/>
        <v>29.339628732849071</v>
      </c>
      <c r="G29" s="37">
        <f t="shared" si="10"/>
        <v>143.12859280258286</v>
      </c>
    </row>
    <row r="30" spans="2:7" ht="15.75" x14ac:dyDescent="0.25">
      <c r="B30" s="61" t="s">
        <v>114</v>
      </c>
      <c r="C30" s="68">
        <v>6195</v>
      </c>
      <c r="D30" s="68">
        <v>1269.9000000000001</v>
      </c>
      <c r="E30" s="69">
        <v>1817.59</v>
      </c>
      <c r="F30" s="70">
        <f t="shared" si="9"/>
        <v>29.339628732849071</v>
      </c>
      <c r="G30" s="70">
        <f t="shared" si="10"/>
        <v>143.12859280258286</v>
      </c>
    </row>
    <row r="31" spans="2:7" ht="15.75" x14ac:dyDescent="0.25">
      <c r="B31" s="157"/>
      <c r="C31" s="158"/>
      <c r="D31" s="158"/>
      <c r="E31" s="158"/>
      <c r="F31" s="158"/>
      <c r="G31" s="159"/>
    </row>
    <row r="32" spans="2:7" ht="15.75" x14ac:dyDescent="0.25">
      <c r="B32" s="157" t="s">
        <v>115</v>
      </c>
      <c r="C32" s="158"/>
      <c r="D32" s="158"/>
      <c r="E32" s="158"/>
      <c r="F32" s="158"/>
      <c r="G32" s="159"/>
    </row>
    <row r="33" spans="2:7" ht="15.75" x14ac:dyDescent="0.25">
      <c r="B33" s="26" t="s">
        <v>116</v>
      </c>
      <c r="C33" s="92">
        <f>C34</f>
        <v>1000</v>
      </c>
      <c r="D33" s="92">
        <f>D34</f>
        <v>1000</v>
      </c>
      <c r="E33" s="92">
        <f>E34</f>
        <v>1000</v>
      </c>
      <c r="F33" s="108">
        <f>E33/C33*100</f>
        <v>100</v>
      </c>
      <c r="G33" s="109">
        <f>E33/D33*100</f>
        <v>100</v>
      </c>
    </row>
    <row r="34" spans="2:7" ht="15.75" x14ac:dyDescent="0.25">
      <c r="B34" s="62" t="s">
        <v>114</v>
      </c>
      <c r="C34" s="72">
        <v>1000</v>
      </c>
      <c r="D34" s="72">
        <v>1000</v>
      </c>
      <c r="E34" s="110">
        <v>1000</v>
      </c>
      <c r="F34" s="111">
        <f t="shared" ref="F34" si="15">E34/C34*100</f>
        <v>100</v>
      </c>
      <c r="G34" s="112">
        <f t="shared" ref="G34" si="16">E34/D34*100</f>
        <v>100</v>
      </c>
    </row>
    <row r="35" spans="2:7" ht="15.75" x14ac:dyDescent="0.25">
      <c r="B35" s="157" t="s">
        <v>122</v>
      </c>
      <c r="C35" s="158"/>
      <c r="D35" s="158"/>
      <c r="E35" s="158"/>
      <c r="F35" s="158"/>
      <c r="G35" s="159"/>
    </row>
    <row r="36" spans="2:7" ht="15.75" x14ac:dyDescent="0.25">
      <c r="B36" s="26" t="s">
        <v>116</v>
      </c>
      <c r="C36" s="92">
        <f>C37+C38+C39</f>
        <v>15794.7</v>
      </c>
      <c r="D36" s="92">
        <f t="shared" ref="D36:E36" si="17">D37+D38+D39</f>
        <v>15794.7</v>
      </c>
      <c r="E36" s="92">
        <f t="shared" si="17"/>
        <v>15794.7</v>
      </c>
      <c r="F36" s="108">
        <f>E36/C36*100</f>
        <v>100</v>
      </c>
      <c r="G36" s="109">
        <f>E36/D36*100</f>
        <v>100</v>
      </c>
    </row>
    <row r="37" spans="2:7" ht="15.75" x14ac:dyDescent="0.25">
      <c r="B37" s="34" t="s">
        <v>140</v>
      </c>
      <c r="C37" s="72">
        <v>454.57</v>
      </c>
      <c r="D37" s="72">
        <v>454.57</v>
      </c>
      <c r="E37" s="72">
        <v>454.57</v>
      </c>
      <c r="F37" s="111">
        <f t="shared" ref="F37:F39" si="18">E37/C37*100</f>
        <v>100</v>
      </c>
      <c r="G37" s="112">
        <f t="shared" ref="G37:G39" si="19">E37/D37*100</f>
        <v>100</v>
      </c>
    </row>
    <row r="38" spans="2:7" ht="15.75" x14ac:dyDescent="0.25">
      <c r="B38" s="62" t="s">
        <v>109</v>
      </c>
      <c r="C38" s="72">
        <v>8764.58</v>
      </c>
      <c r="D38" s="72">
        <v>8764.58</v>
      </c>
      <c r="E38" s="110">
        <v>8764.58</v>
      </c>
      <c r="F38" s="111">
        <f t="shared" si="18"/>
        <v>100</v>
      </c>
      <c r="G38" s="112">
        <f t="shared" si="19"/>
        <v>100</v>
      </c>
    </row>
    <row r="39" spans="2:7" ht="15.75" x14ac:dyDescent="0.25">
      <c r="B39" s="104" t="s">
        <v>139</v>
      </c>
      <c r="C39" s="113">
        <v>6575.55</v>
      </c>
      <c r="D39" s="113">
        <v>6575.55</v>
      </c>
      <c r="E39" s="114">
        <v>6575.55</v>
      </c>
      <c r="F39" s="111">
        <f t="shared" si="18"/>
        <v>100</v>
      </c>
      <c r="G39" s="112">
        <f t="shared" si="19"/>
        <v>100</v>
      </c>
    </row>
    <row r="40" spans="2:7" ht="15.75" x14ac:dyDescent="0.25">
      <c r="B40" s="105"/>
      <c r="C40" s="106"/>
      <c r="D40" s="106"/>
      <c r="E40" s="107"/>
      <c r="F40" s="107"/>
      <c r="G40" s="107"/>
    </row>
    <row r="41" spans="2:7" ht="15.75" x14ac:dyDescent="0.25">
      <c r="B41" s="64"/>
      <c r="C41" s="65"/>
      <c r="D41" s="65"/>
      <c r="E41" s="66"/>
      <c r="F41" s="66"/>
      <c r="G41" s="66"/>
    </row>
    <row r="42" spans="2:7" ht="15.75" x14ac:dyDescent="0.25">
      <c r="B42" s="64"/>
      <c r="C42" s="65"/>
      <c r="D42" s="65"/>
      <c r="E42" s="66"/>
      <c r="F42" s="66"/>
      <c r="G42" s="66"/>
    </row>
    <row r="43" spans="2:7" ht="15.75" x14ac:dyDescent="0.25">
      <c r="B43" s="64"/>
      <c r="C43" s="65"/>
      <c r="D43" s="65"/>
      <c r="E43" s="66"/>
      <c r="F43" s="66"/>
      <c r="G43" s="66"/>
    </row>
    <row r="47" spans="2:7" ht="15.75" x14ac:dyDescent="0.25">
      <c r="B47" s="64"/>
    </row>
  </sheetData>
  <mergeCells count="6">
    <mergeCell ref="B2:G2"/>
    <mergeCell ref="B18:G18"/>
    <mergeCell ref="B31:G31"/>
    <mergeCell ref="B32:G32"/>
    <mergeCell ref="B35:G35"/>
    <mergeCell ref="B3:G3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H9" sqref="H9"/>
    </sheetView>
  </sheetViews>
  <sheetFormatPr defaultRowHeight="15" x14ac:dyDescent="0.25"/>
  <cols>
    <col min="1" max="1" width="20.7109375" customWidth="1"/>
    <col min="2" max="2" width="19" customWidth="1"/>
    <col min="3" max="3" width="16.5703125" customWidth="1"/>
    <col min="4" max="4" width="15.140625" customWidth="1"/>
    <col min="5" max="5" width="11.7109375" customWidth="1"/>
    <col min="6" max="6" width="12.140625" customWidth="1"/>
  </cols>
  <sheetData>
    <row r="1" spans="1:6" ht="15.75" x14ac:dyDescent="0.25">
      <c r="A1" s="160" t="s">
        <v>142</v>
      </c>
      <c r="B1" s="160"/>
      <c r="C1" s="160"/>
      <c r="D1" s="160"/>
      <c r="E1" s="160"/>
      <c r="F1" s="160"/>
    </row>
    <row r="2" spans="1:6" ht="15.75" x14ac:dyDescent="0.25">
      <c r="A2" s="160" t="s">
        <v>8</v>
      </c>
      <c r="B2" s="160"/>
      <c r="C2" s="160"/>
      <c r="D2" s="160"/>
      <c r="E2" s="161"/>
      <c r="F2" s="161"/>
    </row>
    <row r="3" spans="1:6" ht="15.75" x14ac:dyDescent="0.25">
      <c r="A3" s="160"/>
      <c r="B3" s="160"/>
      <c r="C3" s="160"/>
      <c r="D3" s="160"/>
      <c r="E3" s="160"/>
      <c r="F3" s="160"/>
    </row>
    <row r="4" spans="1:6" ht="15.75" x14ac:dyDescent="0.25">
      <c r="A4" s="162"/>
      <c r="B4" s="162"/>
      <c r="C4" s="162"/>
      <c r="D4" s="162"/>
      <c r="E4" s="163"/>
      <c r="F4" s="163"/>
    </row>
    <row r="5" spans="1:6" ht="15.75" x14ac:dyDescent="0.25">
      <c r="A5" s="164" t="s">
        <v>143</v>
      </c>
      <c r="B5" s="165"/>
      <c r="C5" s="165"/>
      <c r="D5" s="165"/>
      <c r="E5" s="165"/>
      <c r="F5" s="166"/>
    </row>
    <row r="6" spans="1:6" ht="48.75" customHeight="1" x14ac:dyDescent="0.25">
      <c r="A6" s="167"/>
      <c r="B6" s="168" t="s">
        <v>144</v>
      </c>
      <c r="C6" s="168" t="s">
        <v>145</v>
      </c>
      <c r="D6" s="168" t="s">
        <v>146</v>
      </c>
      <c r="E6" s="168" t="s">
        <v>147</v>
      </c>
      <c r="F6" s="168" t="s">
        <v>147</v>
      </c>
    </row>
    <row r="7" spans="1:6" ht="25.5" customHeight="1" x14ac:dyDescent="0.25">
      <c r="A7" s="169">
        <v>1</v>
      </c>
      <c r="B7" s="170">
        <v>2</v>
      </c>
      <c r="C7" s="170">
        <v>3</v>
      </c>
      <c r="D7" s="170">
        <v>4</v>
      </c>
      <c r="E7" s="170" t="s">
        <v>95</v>
      </c>
      <c r="F7" s="170" t="s">
        <v>96</v>
      </c>
    </row>
    <row r="8" spans="1:6" ht="39" customHeight="1" x14ac:dyDescent="0.25">
      <c r="A8" s="169" t="s">
        <v>148</v>
      </c>
      <c r="B8" s="171">
        <f>B9</f>
        <v>2563873.0700000003</v>
      </c>
      <c r="C8" s="171">
        <f>C9</f>
        <v>3323535.19</v>
      </c>
      <c r="D8" s="171">
        <f>D9</f>
        <v>3276243.15</v>
      </c>
      <c r="E8" s="172">
        <f>SUM(D8/B8*100)</f>
        <v>127.78491994535437</v>
      </c>
      <c r="F8" s="172">
        <f>SUM(D8/C8*100)</f>
        <v>98.577056137624339</v>
      </c>
    </row>
    <row r="9" spans="1:6" ht="31.5" customHeight="1" x14ac:dyDescent="0.25">
      <c r="A9" s="173" t="s">
        <v>149</v>
      </c>
      <c r="B9" s="174">
        <f>SUM(B10,B12)</f>
        <v>2563873.0700000003</v>
      </c>
      <c r="C9" s="174">
        <f>SUM(C10,C12)</f>
        <v>3323535.19</v>
      </c>
      <c r="D9" s="174">
        <f>SUM(D10,D12)</f>
        <v>3276243.15</v>
      </c>
      <c r="E9" s="175">
        <f>SUM(D9/B9*100)</f>
        <v>127.78491994535437</v>
      </c>
      <c r="F9" s="175">
        <f>SUM(D9/C9*100)</f>
        <v>98.577056137624339</v>
      </c>
    </row>
    <row r="10" spans="1:6" ht="54" customHeight="1" x14ac:dyDescent="0.25">
      <c r="A10" s="176" t="s">
        <v>150</v>
      </c>
      <c r="B10" s="177">
        <f>B11</f>
        <v>2438137.64</v>
      </c>
      <c r="C10" s="177">
        <f>C11</f>
        <v>3183535.19</v>
      </c>
      <c r="D10" s="177">
        <f>D11</f>
        <v>3140670.02</v>
      </c>
      <c r="E10" s="178">
        <f t="shared" ref="E10:E12" si="0">SUM(D10/B10*100)</f>
        <v>128.81430352717905</v>
      </c>
      <c r="F10" s="178">
        <f t="shared" ref="F10:F12" si="1">SUM(D10/C10*100)</f>
        <v>98.653535537014122</v>
      </c>
    </row>
    <row r="11" spans="1:6" ht="38.25" customHeight="1" x14ac:dyDescent="0.25">
      <c r="A11" s="179" t="s">
        <v>151</v>
      </c>
      <c r="B11" s="180">
        <v>2438137.64</v>
      </c>
      <c r="C11" s="180">
        <v>3183535.19</v>
      </c>
      <c r="D11" s="180">
        <v>3140670.02</v>
      </c>
      <c r="E11" s="181">
        <f t="shared" si="0"/>
        <v>128.81430352717905</v>
      </c>
      <c r="F11" s="181">
        <f t="shared" si="1"/>
        <v>98.653535537014122</v>
      </c>
    </row>
    <row r="12" spans="1:6" ht="41.25" customHeight="1" x14ac:dyDescent="0.25">
      <c r="A12" s="182" t="s">
        <v>152</v>
      </c>
      <c r="B12" s="183">
        <v>125735.43</v>
      </c>
      <c r="C12" s="184">
        <v>140000</v>
      </c>
      <c r="D12" s="185">
        <v>135573.13</v>
      </c>
      <c r="E12" s="172">
        <f t="shared" si="0"/>
        <v>107.82412721696662</v>
      </c>
      <c r="F12" s="172">
        <f t="shared" si="1"/>
        <v>96.837950000000006</v>
      </c>
    </row>
  </sheetData>
  <mergeCells count="4">
    <mergeCell ref="A1:F1"/>
    <mergeCell ref="A2:F2"/>
    <mergeCell ref="A3:F3"/>
    <mergeCell ref="A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118" workbookViewId="0">
      <selection activeCell="A108" sqref="A108"/>
    </sheetView>
  </sheetViews>
  <sheetFormatPr defaultRowHeight="15" x14ac:dyDescent="0.25"/>
  <cols>
    <col min="1" max="1" width="18.7109375" customWidth="1"/>
    <col min="2" max="2" width="47.140625" customWidth="1"/>
    <col min="3" max="3" width="17.42578125" customWidth="1"/>
    <col min="4" max="4" width="15.85546875" customWidth="1"/>
  </cols>
  <sheetData>
    <row r="1" spans="1:5" ht="15.75" x14ac:dyDescent="0.25">
      <c r="A1" s="186" t="s">
        <v>142</v>
      </c>
      <c r="B1" s="186"/>
      <c r="C1" s="186"/>
      <c r="D1" s="186"/>
      <c r="E1" s="186"/>
    </row>
    <row r="2" spans="1:5" ht="15.75" x14ac:dyDescent="0.25">
      <c r="A2" s="164" t="s">
        <v>153</v>
      </c>
      <c r="B2" s="165"/>
      <c r="C2" s="165"/>
      <c r="D2" s="165"/>
      <c r="E2" s="166"/>
    </row>
    <row r="3" spans="1:5" ht="63" x14ac:dyDescent="0.25">
      <c r="A3" s="187" t="s">
        <v>154</v>
      </c>
      <c r="B3" s="187" t="s">
        <v>155</v>
      </c>
      <c r="C3" s="188" t="s">
        <v>145</v>
      </c>
      <c r="D3" s="188" t="s">
        <v>146</v>
      </c>
      <c r="E3" s="188" t="s">
        <v>147</v>
      </c>
    </row>
    <row r="4" spans="1:5" x14ac:dyDescent="0.25">
      <c r="A4" s="189">
        <v>1</v>
      </c>
      <c r="B4" s="190"/>
      <c r="C4" s="191">
        <v>2</v>
      </c>
      <c r="D4" s="191">
        <v>3</v>
      </c>
      <c r="E4" s="192" t="s">
        <v>156</v>
      </c>
    </row>
    <row r="5" spans="1:5" ht="28.5" customHeight="1" x14ac:dyDescent="0.25">
      <c r="A5" s="193">
        <v>49341</v>
      </c>
      <c r="B5" s="193" t="s">
        <v>157</v>
      </c>
      <c r="C5" s="191"/>
      <c r="D5" s="191"/>
      <c r="E5" s="192"/>
    </row>
    <row r="6" spans="1:5" ht="15.75" x14ac:dyDescent="0.25">
      <c r="A6" s="194" t="s">
        <v>158</v>
      </c>
      <c r="B6" s="195"/>
      <c r="C6" s="196">
        <f>SUM(C7:C12)</f>
        <v>3323535.19</v>
      </c>
      <c r="D6" s="196">
        <f>SUM(D7:D12)</f>
        <v>3281855.33</v>
      </c>
      <c r="E6" s="197">
        <f>D6/C6*100</f>
        <v>98.745917897141339</v>
      </c>
    </row>
    <row r="7" spans="1:5" ht="13.5" customHeight="1" x14ac:dyDescent="0.25">
      <c r="A7" s="198">
        <v>1</v>
      </c>
      <c r="B7" s="199" t="s">
        <v>159</v>
      </c>
      <c r="C7" s="200">
        <v>2548251.4</v>
      </c>
      <c r="D7" s="200">
        <v>2525083.41</v>
      </c>
      <c r="E7" s="197">
        <f t="shared" ref="E7:E12" si="0">D7/C7*100</f>
        <v>99.090827930085709</v>
      </c>
    </row>
    <row r="8" spans="1:5" ht="13.5" customHeight="1" x14ac:dyDescent="0.25">
      <c r="A8" s="198">
        <v>3</v>
      </c>
      <c r="B8" s="199" t="s">
        <v>160</v>
      </c>
      <c r="C8" s="200">
        <v>22805</v>
      </c>
      <c r="D8" s="200">
        <v>22612.14</v>
      </c>
      <c r="E8" s="197">
        <f t="shared" si="0"/>
        <v>99.154308265731188</v>
      </c>
    </row>
    <row r="9" spans="1:5" ht="13.5" customHeight="1" x14ac:dyDescent="0.25">
      <c r="A9" s="198">
        <v>4</v>
      </c>
      <c r="B9" s="199" t="s">
        <v>161</v>
      </c>
      <c r="C9" s="200">
        <v>563520.72</v>
      </c>
      <c r="D9" s="200">
        <v>540147.66</v>
      </c>
      <c r="E9" s="197">
        <f t="shared" si="0"/>
        <v>95.852315776427901</v>
      </c>
    </row>
    <row r="10" spans="1:5" ht="13.5" customHeight="1" x14ac:dyDescent="0.25">
      <c r="A10" s="198">
        <v>5</v>
      </c>
      <c r="B10" s="199" t="s">
        <v>162</v>
      </c>
      <c r="C10" s="200">
        <v>203482.87</v>
      </c>
      <c r="D10" s="200">
        <v>206789.23</v>
      </c>
      <c r="E10" s="197">
        <f t="shared" si="0"/>
        <v>101.624883706427</v>
      </c>
    </row>
    <row r="11" spans="1:5" ht="13.5" customHeight="1" x14ac:dyDescent="0.25">
      <c r="A11" s="198">
        <v>6</v>
      </c>
      <c r="B11" s="199" t="s">
        <v>163</v>
      </c>
      <c r="C11" s="200">
        <v>269.89999999999998</v>
      </c>
      <c r="D11" s="200">
        <v>2017.59</v>
      </c>
      <c r="E11" s="197">
        <f t="shared" si="0"/>
        <v>747.53241941459805</v>
      </c>
    </row>
    <row r="12" spans="1:5" ht="14.25" customHeight="1" x14ac:dyDescent="0.25">
      <c r="A12" s="198">
        <v>9</v>
      </c>
      <c r="B12" s="199" t="s">
        <v>164</v>
      </c>
      <c r="C12" s="200">
        <v>-14794.7</v>
      </c>
      <c r="D12" s="200">
        <v>-14794.7</v>
      </c>
      <c r="E12" s="197">
        <f t="shared" si="0"/>
        <v>100</v>
      </c>
    </row>
    <row r="13" spans="1:5" ht="30.75" customHeight="1" x14ac:dyDescent="0.25">
      <c r="A13" s="201" t="s">
        <v>165</v>
      </c>
      <c r="B13" s="202" t="s">
        <v>166</v>
      </c>
      <c r="C13" s="203">
        <f>SUM(C14,C36)</f>
        <v>3323535.19</v>
      </c>
      <c r="D13" s="203">
        <f>SUM(D14,D36)</f>
        <v>3276243.15</v>
      </c>
      <c r="E13" s="204">
        <f>SUM(D13/C13*100)</f>
        <v>98.577056137624339</v>
      </c>
    </row>
    <row r="14" spans="1:5" ht="36.75" customHeight="1" x14ac:dyDescent="0.25">
      <c r="A14" s="205" t="s">
        <v>167</v>
      </c>
      <c r="B14" s="205" t="s">
        <v>4</v>
      </c>
      <c r="C14" s="206">
        <f>SUM(C15,C22,C27)</f>
        <v>2747695.23</v>
      </c>
      <c r="D14" s="206">
        <f>SUM(D15,D22,D27)</f>
        <v>2734002.27</v>
      </c>
      <c r="E14" s="207">
        <f>SUM(D14/C14*100)</f>
        <v>99.501656521054556</v>
      </c>
    </row>
    <row r="15" spans="1:5" ht="15.75" x14ac:dyDescent="0.25">
      <c r="A15" s="208" t="s">
        <v>168</v>
      </c>
      <c r="B15" s="201" t="s">
        <v>169</v>
      </c>
      <c r="C15" s="209">
        <f>SUM(C17)</f>
        <v>2426624.66</v>
      </c>
      <c r="D15" s="209">
        <f>SUM(D17)</f>
        <v>2414722.21</v>
      </c>
      <c r="E15" s="210">
        <f>SUM(D15/C15*100)</f>
        <v>99.509505932408999</v>
      </c>
    </row>
    <row r="16" spans="1:5" ht="22.5" customHeight="1" x14ac:dyDescent="0.25">
      <c r="A16" s="211">
        <v>3</v>
      </c>
      <c r="B16" s="202" t="s">
        <v>3</v>
      </c>
      <c r="C16" s="212">
        <f>SUM(C17)</f>
        <v>2426624.66</v>
      </c>
      <c r="D16" s="212">
        <f>SUM(D17)</f>
        <v>2414722.21</v>
      </c>
      <c r="E16" s="213">
        <f>SUM(D16/C16*100)</f>
        <v>99.509505932408999</v>
      </c>
    </row>
    <row r="17" spans="1:5" ht="21.75" customHeight="1" x14ac:dyDescent="0.25">
      <c r="A17" s="214">
        <v>31</v>
      </c>
      <c r="B17" s="215" t="s">
        <v>4</v>
      </c>
      <c r="C17" s="216">
        <v>2426624.66</v>
      </c>
      <c r="D17" s="216">
        <f>D18+D20</f>
        <v>2414722.21</v>
      </c>
      <c r="E17" s="217">
        <f>SUM(D17/C17*100)</f>
        <v>99.509505932408999</v>
      </c>
    </row>
    <row r="18" spans="1:5" ht="15.75" x14ac:dyDescent="0.25">
      <c r="A18" s="218">
        <v>311</v>
      </c>
      <c r="B18" s="219" t="s">
        <v>170</v>
      </c>
      <c r="C18" s="220"/>
      <c r="D18" s="220">
        <f>D19</f>
        <v>2077375.83</v>
      </c>
      <c r="E18" s="221"/>
    </row>
    <row r="19" spans="1:5" ht="18" customHeight="1" x14ac:dyDescent="0.25">
      <c r="A19" s="222">
        <v>3111</v>
      </c>
      <c r="B19" s="223" t="s">
        <v>18</v>
      </c>
      <c r="C19" s="224"/>
      <c r="D19" s="224">
        <v>2077375.83</v>
      </c>
      <c r="E19" s="225"/>
    </row>
    <row r="20" spans="1:5" ht="17.25" customHeight="1" x14ac:dyDescent="0.25">
      <c r="A20" s="218">
        <v>313</v>
      </c>
      <c r="B20" s="219" t="s">
        <v>56</v>
      </c>
      <c r="C20" s="226"/>
      <c r="D20" s="226">
        <f>D21</f>
        <v>337346.38</v>
      </c>
      <c r="E20" s="227"/>
    </row>
    <row r="21" spans="1:5" ht="18" customHeight="1" x14ac:dyDescent="0.25">
      <c r="A21" s="222">
        <v>3132</v>
      </c>
      <c r="B21" s="223" t="s">
        <v>57</v>
      </c>
      <c r="C21" s="224"/>
      <c r="D21" s="224">
        <v>337346.38</v>
      </c>
      <c r="E21" s="225"/>
    </row>
    <row r="22" spans="1:5" ht="15.75" x14ac:dyDescent="0.25">
      <c r="A22" s="208" t="s">
        <v>171</v>
      </c>
      <c r="B22" s="201" t="s">
        <v>160</v>
      </c>
      <c r="C22" s="209">
        <f t="shared" ref="C22:D22" si="1">SUM(C23)</f>
        <v>19255.63</v>
      </c>
      <c r="D22" s="209">
        <f t="shared" si="1"/>
        <v>12487.22</v>
      </c>
      <c r="E22" s="210">
        <f t="shared" ref="E22" si="2">SUM(E23)</f>
        <v>64.849708890334924</v>
      </c>
    </row>
    <row r="23" spans="1:5" ht="18.75" customHeight="1" x14ac:dyDescent="0.25">
      <c r="A23" s="211">
        <v>3</v>
      </c>
      <c r="B23" s="202" t="s">
        <v>3</v>
      </c>
      <c r="C23" s="228">
        <f>SUM(C24)</f>
        <v>19255.63</v>
      </c>
      <c r="D23" s="228">
        <f>SUM(D24)</f>
        <v>12487.22</v>
      </c>
      <c r="E23" s="229">
        <f>SUM(D23/C23*100)</f>
        <v>64.849708890334924</v>
      </c>
    </row>
    <row r="24" spans="1:5" ht="18.75" customHeight="1" x14ac:dyDescent="0.25">
      <c r="A24" s="230">
        <v>31</v>
      </c>
      <c r="B24" s="231" t="s">
        <v>4</v>
      </c>
      <c r="C24" s="232">
        <v>19255.63</v>
      </c>
      <c r="D24" s="232">
        <f>D25</f>
        <v>12487.22</v>
      </c>
      <c r="E24" s="233">
        <f>SUM(D24/C24*100)</f>
        <v>64.849708890334924</v>
      </c>
    </row>
    <row r="25" spans="1:5" ht="16.5" customHeight="1" x14ac:dyDescent="0.25">
      <c r="A25" s="234">
        <v>312</v>
      </c>
      <c r="B25" s="235" t="s">
        <v>172</v>
      </c>
      <c r="C25" s="236"/>
      <c r="D25" s="236">
        <f>D26</f>
        <v>12487.22</v>
      </c>
      <c r="E25" s="237"/>
    </row>
    <row r="26" spans="1:5" ht="17.25" customHeight="1" x14ac:dyDescent="0.25">
      <c r="A26" s="238">
        <v>3121</v>
      </c>
      <c r="B26" s="199" t="s">
        <v>172</v>
      </c>
      <c r="C26" s="239"/>
      <c r="D26" s="239">
        <v>12487.22</v>
      </c>
      <c r="E26" s="240"/>
    </row>
    <row r="27" spans="1:5" ht="15.75" x14ac:dyDescent="0.25">
      <c r="A27" s="208" t="s">
        <v>173</v>
      </c>
      <c r="B27" s="201" t="s">
        <v>161</v>
      </c>
      <c r="C27" s="228">
        <f t="shared" ref="C27:D27" si="3">SUM(C28)</f>
        <v>301814.94</v>
      </c>
      <c r="D27" s="228">
        <f t="shared" si="3"/>
        <v>306792.84000000003</v>
      </c>
      <c r="E27" s="213">
        <f t="shared" ref="E27" si="4">(D27/C27)*100</f>
        <v>101.64932193217473</v>
      </c>
    </row>
    <row r="28" spans="1:5" ht="18" customHeight="1" x14ac:dyDescent="0.25">
      <c r="A28" s="211">
        <v>3</v>
      </c>
      <c r="B28" s="202" t="s">
        <v>3</v>
      </c>
      <c r="C28" s="228">
        <f>SUM(C29)</f>
        <v>301814.94</v>
      </c>
      <c r="D28" s="228">
        <f>SUM(D29)</f>
        <v>306792.84000000003</v>
      </c>
      <c r="E28" s="229">
        <f>(D28/C28)*100</f>
        <v>101.64932193217473</v>
      </c>
    </row>
    <row r="29" spans="1:5" ht="16.5" customHeight="1" x14ac:dyDescent="0.25">
      <c r="A29" s="214">
        <v>31</v>
      </c>
      <c r="B29" s="215" t="s">
        <v>4</v>
      </c>
      <c r="C29" s="241">
        <v>301814.94</v>
      </c>
      <c r="D29" s="241">
        <f>D30+D32+D34</f>
        <v>306792.84000000003</v>
      </c>
      <c r="E29" s="242">
        <f>(D29/C29)*100</f>
        <v>101.64932193217473</v>
      </c>
    </row>
    <row r="30" spans="1:5" ht="15.75" x14ac:dyDescent="0.25">
      <c r="A30" s="218">
        <v>311</v>
      </c>
      <c r="B30" s="219" t="s">
        <v>170</v>
      </c>
      <c r="C30" s="226"/>
      <c r="D30" s="226">
        <f>D31</f>
        <v>11605.78</v>
      </c>
      <c r="E30" s="227"/>
    </row>
    <row r="31" spans="1:5" ht="18.75" customHeight="1" x14ac:dyDescent="0.25">
      <c r="A31" s="222">
        <v>3111</v>
      </c>
      <c r="B31" s="223" t="s">
        <v>18</v>
      </c>
      <c r="C31" s="224"/>
      <c r="D31" s="224">
        <v>11605.78</v>
      </c>
      <c r="E31" s="225"/>
    </row>
    <row r="32" spans="1:5" ht="17.25" customHeight="1" x14ac:dyDescent="0.25">
      <c r="A32" s="218">
        <v>312</v>
      </c>
      <c r="B32" s="219" t="s">
        <v>172</v>
      </c>
      <c r="C32" s="226"/>
      <c r="D32" s="226">
        <f>D33</f>
        <v>293272.12</v>
      </c>
      <c r="E32" s="227"/>
    </row>
    <row r="33" spans="1:5" ht="21" customHeight="1" x14ac:dyDescent="0.25">
      <c r="A33" s="222" t="s">
        <v>174</v>
      </c>
      <c r="B33" s="223" t="s">
        <v>172</v>
      </c>
      <c r="C33" s="224"/>
      <c r="D33" s="224">
        <v>293272.12</v>
      </c>
      <c r="E33" s="225"/>
    </row>
    <row r="34" spans="1:5" ht="19.5" customHeight="1" x14ac:dyDescent="0.25">
      <c r="A34" s="218">
        <v>313</v>
      </c>
      <c r="B34" s="219" t="s">
        <v>56</v>
      </c>
      <c r="C34" s="226"/>
      <c r="D34" s="226">
        <f>D35</f>
        <v>1914.94</v>
      </c>
      <c r="E34" s="227"/>
    </row>
    <row r="35" spans="1:5" ht="20.25" customHeight="1" x14ac:dyDescent="0.25">
      <c r="A35" s="222">
        <v>3132</v>
      </c>
      <c r="B35" s="223" t="s">
        <v>57</v>
      </c>
      <c r="C35" s="224"/>
      <c r="D35" s="224">
        <v>1914.94</v>
      </c>
      <c r="E35" s="225"/>
    </row>
    <row r="36" spans="1:5" ht="33.75" customHeight="1" x14ac:dyDescent="0.25">
      <c r="A36" s="205" t="s">
        <v>175</v>
      </c>
      <c r="B36" s="243" t="s">
        <v>176</v>
      </c>
      <c r="C36" s="244">
        <f>SUM(C37,C58,C63,C75,C114,C119,C124)</f>
        <v>575839.96000000008</v>
      </c>
      <c r="D36" s="244">
        <f>SUM(D37,D58,D63,D75,D114,D119)</f>
        <v>542240.87999999989</v>
      </c>
      <c r="E36" s="245">
        <f>(D36/C36*100)</f>
        <v>94.165205207363485</v>
      </c>
    </row>
    <row r="37" spans="1:5" ht="15.75" x14ac:dyDescent="0.25">
      <c r="A37" s="208" t="s">
        <v>168</v>
      </c>
      <c r="B37" s="201" t="s">
        <v>169</v>
      </c>
      <c r="C37" s="209">
        <f>SUM(C38+C52)</f>
        <v>121172.17</v>
      </c>
      <c r="D37" s="209">
        <f>SUM(D38+D52)</f>
        <v>109906.63</v>
      </c>
      <c r="E37" s="246">
        <f t="shared" ref="E37:E116" si="5">(D37/C37)*100</f>
        <v>90.70286518760868</v>
      </c>
    </row>
    <row r="38" spans="1:5" ht="15.75" x14ac:dyDescent="0.25">
      <c r="A38" s="229">
        <v>3</v>
      </c>
      <c r="B38" s="201" t="s">
        <v>3</v>
      </c>
      <c r="C38" s="228">
        <f t="shared" ref="C38" si="6">SUM(C39)</f>
        <v>92362.93</v>
      </c>
      <c r="D38" s="228">
        <f>SUM(D39)</f>
        <v>87097.39</v>
      </c>
      <c r="E38" s="246">
        <f t="shared" si="5"/>
        <v>94.299076480141991</v>
      </c>
    </row>
    <row r="39" spans="1:5" ht="16.5" customHeight="1" x14ac:dyDescent="0.25">
      <c r="A39" s="214">
        <v>32</v>
      </c>
      <c r="B39" s="215" t="s">
        <v>9</v>
      </c>
      <c r="C39" s="241">
        <v>92362.93</v>
      </c>
      <c r="D39" s="241">
        <f>SUM(D40,D46,D50)</f>
        <v>87097.39</v>
      </c>
      <c r="E39" s="247">
        <f t="shared" si="5"/>
        <v>94.299076480141991</v>
      </c>
    </row>
    <row r="40" spans="1:5" ht="15" customHeight="1" x14ac:dyDescent="0.25">
      <c r="A40" s="218">
        <v>322</v>
      </c>
      <c r="B40" s="219" t="s">
        <v>61</v>
      </c>
      <c r="C40" s="226"/>
      <c r="D40" s="226">
        <f>SUM(D41:D45)</f>
        <v>83350.880000000005</v>
      </c>
      <c r="E40" s="248"/>
    </row>
    <row r="41" spans="1:5" ht="18" customHeight="1" x14ac:dyDescent="0.25">
      <c r="A41" s="222">
        <v>3221</v>
      </c>
      <c r="B41" s="223" t="s">
        <v>177</v>
      </c>
      <c r="C41" s="224"/>
      <c r="D41" s="224">
        <v>3.25</v>
      </c>
      <c r="E41" s="247"/>
    </row>
    <row r="42" spans="1:5" ht="17.25" customHeight="1" x14ac:dyDescent="0.25">
      <c r="A42" s="222">
        <v>3222</v>
      </c>
      <c r="B42" s="223" t="s">
        <v>63</v>
      </c>
      <c r="C42" s="224"/>
      <c r="D42" s="224">
        <v>920</v>
      </c>
      <c r="E42" s="247"/>
    </row>
    <row r="43" spans="1:5" ht="19.5" customHeight="1" x14ac:dyDescent="0.25">
      <c r="A43" s="222">
        <v>3223</v>
      </c>
      <c r="B43" s="223" t="s">
        <v>64</v>
      </c>
      <c r="C43" s="224"/>
      <c r="D43" s="224">
        <v>55592</v>
      </c>
      <c r="E43" s="247"/>
    </row>
    <row r="44" spans="1:5" ht="16.5" customHeight="1" x14ac:dyDescent="0.25">
      <c r="A44" s="222">
        <v>3224</v>
      </c>
      <c r="B44" s="223" t="s">
        <v>178</v>
      </c>
      <c r="C44" s="224"/>
      <c r="D44" s="224">
        <v>290.77</v>
      </c>
      <c r="E44" s="247"/>
    </row>
    <row r="45" spans="1:5" ht="19.5" customHeight="1" x14ac:dyDescent="0.25">
      <c r="A45" s="222">
        <v>3225</v>
      </c>
      <c r="B45" s="223" t="s">
        <v>179</v>
      </c>
      <c r="C45" s="224"/>
      <c r="D45" s="224">
        <v>26544.86</v>
      </c>
      <c r="E45" s="247"/>
    </row>
    <row r="46" spans="1:5" ht="20.25" customHeight="1" x14ac:dyDescent="0.25">
      <c r="A46" s="218">
        <v>323</v>
      </c>
      <c r="B46" s="219" t="s">
        <v>68</v>
      </c>
      <c r="C46" s="226"/>
      <c r="D46" s="226">
        <f>SUM(D47:D49)</f>
        <v>3614.9</v>
      </c>
      <c r="E46" s="248"/>
    </row>
    <row r="47" spans="1:5" ht="15.75" customHeight="1" x14ac:dyDescent="0.25">
      <c r="A47" s="222">
        <v>3231</v>
      </c>
      <c r="B47" s="223" t="s">
        <v>69</v>
      </c>
      <c r="C47" s="224"/>
      <c r="D47" s="224">
        <v>1500</v>
      </c>
      <c r="E47" s="247"/>
    </row>
    <row r="48" spans="1:5" ht="15" customHeight="1" x14ac:dyDescent="0.25">
      <c r="A48" s="222">
        <v>3232</v>
      </c>
      <c r="B48" s="223" t="s">
        <v>180</v>
      </c>
      <c r="C48" s="224"/>
      <c r="D48" s="224">
        <v>1812.5</v>
      </c>
      <c r="E48" s="247"/>
    </row>
    <row r="49" spans="1:5" ht="18" customHeight="1" x14ac:dyDescent="0.25">
      <c r="A49" s="222">
        <v>3239</v>
      </c>
      <c r="B49" s="223" t="s">
        <v>77</v>
      </c>
      <c r="C49" s="224"/>
      <c r="D49" s="224">
        <v>302.39999999999998</v>
      </c>
      <c r="E49" s="247"/>
    </row>
    <row r="50" spans="1:5" ht="18.75" customHeight="1" x14ac:dyDescent="0.25">
      <c r="A50" s="218">
        <v>329</v>
      </c>
      <c r="B50" s="219" t="s">
        <v>181</v>
      </c>
      <c r="C50" s="226"/>
      <c r="D50" s="226">
        <f>D51</f>
        <v>131.61000000000001</v>
      </c>
      <c r="E50" s="248"/>
    </row>
    <row r="51" spans="1:5" ht="18" customHeight="1" x14ac:dyDescent="0.25">
      <c r="A51" s="222">
        <v>3293</v>
      </c>
      <c r="B51" s="223" t="s">
        <v>81</v>
      </c>
      <c r="C51" s="224"/>
      <c r="D51" s="224">
        <v>131.61000000000001</v>
      </c>
      <c r="E51" s="247"/>
    </row>
    <row r="52" spans="1:5" ht="20.25" customHeight="1" x14ac:dyDescent="0.25">
      <c r="A52" s="218">
        <v>4</v>
      </c>
      <c r="B52" s="249" t="s">
        <v>5</v>
      </c>
      <c r="C52" s="212">
        <f>C53</f>
        <v>28809.24</v>
      </c>
      <c r="D52" s="212">
        <f>D53</f>
        <v>22809.239999999998</v>
      </c>
      <c r="E52" s="246">
        <f t="shared" ref="E52:E53" si="7">(D52/C52)*100</f>
        <v>79.17334855067331</v>
      </c>
    </row>
    <row r="53" spans="1:5" ht="31.5" customHeight="1" x14ac:dyDescent="0.25">
      <c r="A53" s="214">
        <v>42</v>
      </c>
      <c r="B53" s="215" t="s">
        <v>182</v>
      </c>
      <c r="C53" s="241">
        <v>28809.24</v>
      </c>
      <c r="D53" s="241">
        <f>D54</f>
        <v>22809.239999999998</v>
      </c>
      <c r="E53" s="247">
        <f t="shared" si="7"/>
        <v>79.17334855067331</v>
      </c>
    </row>
    <row r="54" spans="1:5" ht="17.25" customHeight="1" x14ac:dyDescent="0.25">
      <c r="A54" s="218">
        <v>422</v>
      </c>
      <c r="B54" s="219" t="s">
        <v>87</v>
      </c>
      <c r="C54" s="226"/>
      <c r="D54" s="226">
        <f>D55+D56+D57</f>
        <v>22809.239999999998</v>
      </c>
      <c r="E54" s="248"/>
    </row>
    <row r="55" spans="1:5" ht="19.5" customHeight="1" x14ac:dyDescent="0.25">
      <c r="A55" s="222">
        <v>4221</v>
      </c>
      <c r="B55" s="223" t="s">
        <v>88</v>
      </c>
      <c r="C55" s="224"/>
      <c r="D55" s="224">
        <v>9490</v>
      </c>
      <c r="E55" s="247"/>
    </row>
    <row r="56" spans="1:5" ht="18" customHeight="1" x14ac:dyDescent="0.25">
      <c r="A56" s="222">
        <v>4223</v>
      </c>
      <c r="B56" s="223" t="s">
        <v>90</v>
      </c>
      <c r="C56" s="224"/>
      <c r="D56" s="224">
        <v>2062.5</v>
      </c>
      <c r="E56" s="247"/>
    </row>
    <row r="57" spans="1:5" ht="18.75" customHeight="1" x14ac:dyDescent="0.25">
      <c r="A57" s="222">
        <v>4227</v>
      </c>
      <c r="B57" s="223" t="s">
        <v>91</v>
      </c>
      <c r="C57" s="224"/>
      <c r="D57" s="224">
        <v>11256.74</v>
      </c>
      <c r="E57" s="247"/>
    </row>
    <row r="58" spans="1:5" ht="15.75" x14ac:dyDescent="0.25">
      <c r="A58" s="208" t="s">
        <v>171</v>
      </c>
      <c r="B58" s="201" t="s">
        <v>160</v>
      </c>
      <c r="C58" s="209">
        <f t="shared" ref="C58:E58" si="8">SUM(C59)</f>
        <v>3549.37</v>
      </c>
      <c r="D58" s="209">
        <f t="shared" si="8"/>
        <v>10124.92</v>
      </c>
      <c r="E58" s="210">
        <f t="shared" si="8"/>
        <v>285.25963762583217</v>
      </c>
    </row>
    <row r="59" spans="1:5" ht="19.5" customHeight="1" x14ac:dyDescent="0.25">
      <c r="A59" s="211">
        <v>3</v>
      </c>
      <c r="B59" s="202" t="s">
        <v>3</v>
      </c>
      <c r="C59" s="228">
        <f>SUM(C60)</f>
        <v>3549.37</v>
      </c>
      <c r="D59" s="228">
        <f>SUM(D60)</f>
        <v>10124.92</v>
      </c>
      <c r="E59" s="229">
        <f>SUM(D59/C59*100)</f>
        <v>285.25963762583217</v>
      </c>
    </row>
    <row r="60" spans="1:5" ht="32.25" customHeight="1" x14ac:dyDescent="0.25">
      <c r="A60" s="230">
        <v>38</v>
      </c>
      <c r="B60" s="231" t="s">
        <v>183</v>
      </c>
      <c r="C60" s="232">
        <v>3549.37</v>
      </c>
      <c r="D60" s="232">
        <f>D61</f>
        <v>10124.92</v>
      </c>
      <c r="E60" s="233">
        <f>SUM(D60/C60*100)</f>
        <v>285.25963762583217</v>
      </c>
    </row>
    <row r="61" spans="1:5" ht="19.5" customHeight="1" x14ac:dyDescent="0.25">
      <c r="A61" s="234">
        <v>383</v>
      </c>
      <c r="B61" s="235" t="s">
        <v>184</v>
      </c>
      <c r="C61" s="236"/>
      <c r="D61" s="236">
        <f>D62</f>
        <v>10124.92</v>
      </c>
      <c r="E61" s="237"/>
    </row>
    <row r="62" spans="1:5" ht="19.5" customHeight="1" x14ac:dyDescent="0.25">
      <c r="A62" s="238">
        <v>3831</v>
      </c>
      <c r="B62" s="199" t="s">
        <v>134</v>
      </c>
      <c r="C62" s="239"/>
      <c r="D62" s="239">
        <v>10124.92</v>
      </c>
      <c r="E62" s="240"/>
    </row>
    <row r="63" spans="1:5" ht="15.75" x14ac:dyDescent="0.25">
      <c r="A63" s="208" t="s">
        <v>173</v>
      </c>
      <c r="B63" s="201" t="s">
        <v>161</v>
      </c>
      <c r="C63" s="212">
        <f>SUM(C64)</f>
        <v>252941.2</v>
      </c>
      <c r="D63" s="212">
        <f>SUM(D64)</f>
        <v>220178.06</v>
      </c>
      <c r="E63" s="246">
        <f t="shared" si="5"/>
        <v>87.047131902592383</v>
      </c>
    </row>
    <row r="64" spans="1:5" ht="15.75" x14ac:dyDescent="0.25">
      <c r="A64" s="229">
        <v>3</v>
      </c>
      <c r="B64" s="201" t="s">
        <v>3</v>
      </c>
      <c r="C64" s="212">
        <f t="shared" ref="C64:D64" si="9">SUM(C65)</f>
        <v>252941.2</v>
      </c>
      <c r="D64" s="212">
        <f t="shared" si="9"/>
        <v>220178.06</v>
      </c>
      <c r="E64" s="246">
        <f t="shared" si="5"/>
        <v>87.047131902592383</v>
      </c>
    </row>
    <row r="65" spans="1:5" ht="21.75" customHeight="1" x14ac:dyDescent="0.25">
      <c r="A65" s="214">
        <v>32</v>
      </c>
      <c r="B65" s="215" t="s">
        <v>9</v>
      </c>
      <c r="C65" s="250">
        <v>252941.2</v>
      </c>
      <c r="D65" s="250">
        <f>SUM(D66,D71)</f>
        <v>220178.06</v>
      </c>
      <c r="E65" s="247">
        <f t="shared" si="5"/>
        <v>87.047131902592383</v>
      </c>
    </row>
    <row r="66" spans="1:5" ht="19.5" customHeight="1" x14ac:dyDescent="0.25">
      <c r="A66" s="218">
        <v>321</v>
      </c>
      <c r="B66" s="219" t="s">
        <v>19</v>
      </c>
      <c r="C66" s="226"/>
      <c r="D66" s="226">
        <f>SUM(D67:D70)</f>
        <v>118774.20999999999</v>
      </c>
      <c r="E66" s="251"/>
    </row>
    <row r="67" spans="1:5" ht="18.75" customHeight="1" x14ac:dyDescent="0.25">
      <c r="A67" s="222">
        <v>3211</v>
      </c>
      <c r="B67" s="223" t="s">
        <v>20</v>
      </c>
      <c r="C67" s="224"/>
      <c r="D67" s="224">
        <v>2494.06</v>
      </c>
      <c r="E67" s="247"/>
    </row>
    <row r="68" spans="1:5" ht="20.25" customHeight="1" x14ac:dyDescent="0.25">
      <c r="A68" s="222">
        <v>3212</v>
      </c>
      <c r="B68" s="223" t="s">
        <v>185</v>
      </c>
      <c r="C68" s="224"/>
      <c r="D68" s="224">
        <v>108613</v>
      </c>
      <c r="E68" s="247"/>
    </row>
    <row r="69" spans="1:5" ht="18.75" customHeight="1" x14ac:dyDescent="0.25">
      <c r="A69" s="222">
        <v>3213</v>
      </c>
      <c r="B69" s="223" t="s">
        <v>59</v>
      </c>
      <c r="C69" s="224"/>
      <c r="D69" s="224">
        <v>5032.6400000000003</v>
      </c>
      <c r="E69" s="247"/>
    </row>
    <row r="70" spans="1:5" ht="22.5" customHeight="1" x14ac:dyDescent="0.25">
      <c r="A70" s="222">
        <v>3214</v>
      </c>
      <c r="B70" s="223" t="s">
        <v>60</v>
      </c>
      <c r="C70" s="224"/>
      <c r="D70" s="224">
        <v>2634.51</v>
      </c>
      <c r="E70" s="247"/>
    </row>
    <row r="71" spans="1:5" ht="21.75" customHeight="1" x14ac:dyDescent="0.25">
      <c r="A71" s="218">
        <v>322</v>
      </c>
      <c r="B71" s="219" t="s">
        <v>61</v>
      </c>
      <c r="C71" s="226"/>
      <c r="D71" s="226">
        <f>SUM(D72:D74)</f>
        <v>101403.84999999999</v>
      </c>
      <c r="E71" s="251"/>
    </row>
    <row r="72" spans="1:5" ht="21" customHeight="1" x14ac:dyDescent="0.25">
      <c r="A72" s="222">
        <v>3221</v>
      </c>
      <c r="B72" s="223" t="s">
        <v>177</v>
      </c>
      <c r="C72" s="224"/>
      <c r="D72" s="224">
        <v>11221.97</v>
      </c>
      <c r="E72" s="247"/>
    </row>
    <row r="73" spans="1:5" ht="20.25" customHeight="1" x14ac:dyDescent="0.25">
      <c r="A73" s="222">
        <v>3222</v>
      </c>
      <c r="B73" s="223" t="s">
        <v>63</v>
      </c>
      <c r="C73" s="224"/>
      <c r="D73" s="224">
        <v>80280.399999999994</v>
      </c>
      <c r="E73" s="247"/>
    </row>
    <row r="74" spans="1:5" ht="15" customHeight="1" x14ac:dyDescent="0.25">
      <c r="A74" s="222">
        <v>3223</v>
      </c>
      <c r="B74" s="223" t="s">
        <v>64</v>
      </c>
      <c r="C74" s="224"/>
      <c r="D74" s="224">
        <v>9901.48</v>
      </c>
      <c r="E74" s="247"/>
    </row>
    <row r="75" spans="1:5" ht="15.75" x14ac:dyDescent="0.25">
      <c r="A75" s="252" t="s">
        <v>186</v>
      </c>
      <c r="B75" s="249" t="s">
        <v>162</v>
      </c>
      <c r="C75" s="212">
        <f>C76+C107</f>
        <v>196907.32</v>
      </c>
      <c r="D75" s="212">
        <f>D76+D107</f>
        <v>200213.67999999996</v>
      </c>
      <c r="E75" s="246">
        <f t="shared" si="5"/>
        <v>101.67914529536026</v>
      </c>
    </row>
    <row r="76" spans="1:5" ht="19.5" customHeight="1" x14ac:dyDescent="0.25">
      <c r="A76" s="218">
        <v>3</v>
      </c>
      <c r="B76" s="249" t="s">
        <v>3</v>
      </c>
      <c r="C76" s="212">
        <f>C77+C103</f>
        <v>181882.32</v>
      </c>
      <c r="D76" s="212">
        <f>D77+D103</f>
        <v>185167.58999999997</v>
      </c>
      <c r="E76" s="246">
        <f t="shared" si="5"/>
        <v>101.80626132325558</v>
      </c>
    </row>
    <row r="77" spans="1:5" ht="21" customHeight="1" x14ac:dyDescent="0.25">
      <c r="A77" s="214">
        <v>32</v>
      </c>
      <c r="B77" s="215" t="s">
        <v>9</v>
      </c>
      <c r="C77" s="241">
        <v>177232.32</v>
      </c>
      <c r="D77" s="241">
        <f>D78+D80+D87+D97</f>
        <v>180519.50999999998</v>
      </c>
      <c r="E77" s="247">
        <f t="shared" si="5"/>
        <v>101.85473507315143</v>
      </c>
    </row>
    <row r="78" spans="1:5" ht="21" customHeight="1" x14ac:dyDescent="0.25">
      <c r="A78" s="218">
        <v>321</v>
      </c>
      <c r="B78" s="219" t="s">
        <v>19</v>
      </c>
      <c r="C78" s="226"/>
      <c r="D78" s="226">
        <f>D79</f>
        <v>880</v>
      </c>
      <c r="E78" s="251"/>
    </row>
    <row r="79" spans="1:5" ht="18.75" customHeight="1" x14ac:dyDescent="0.25">
      <c r="A79" s="222">
        <v>3213</v>
      </c>
      <c r="B79" s="223" t="s">
        <v>59</v>
      </c>
      <c r="C79" s="224"/>
      <c r="D79" s="224">
        <v>880</v>
      </c>
      <c r="E79" s="247"/>
    </row>
    <row r="80" spans="1:5" ht="17.25" customHeight="1" x14ac:dyDescent="0.25">
      <c r="A80" s="218">
        <v>322</v>
      </c>
      <c r="B80" s="219" t="s">
        <v>61</v>
      </c>
      <c r="C80" s="226"/>
      <c r="D80" s="226">
        <f>SUM(D81:D86)</f>
        <v>105176.98999999999</v>
      </c>
      <c r="E80" s="248"/>
    </row>
    <row r="81" spans="1:5" ht="15.75" customHeight="1" x14ac:dyDescent="0.25">
      <c r="A81" s="222">
        <v>3221</v>
      </c>
      <c r="B81" s="223" t="s">
        <v>177</v>
      </c>
      <c r="C81" s="224"/>
      <c r="D81" s="224">
        <v>22500.880000000001</v>
      </c>
      <c r="E81" s="247"/>
    </row>
    <row r="82" spans="1:5" ht="19.5" customHeight="1" x14ac:dyDescent="0.25">
      <c r="A82" s="222">
        <v>3222</v>
      </c>
      <c r="B82" s="223" t="s">
        <v>63</v>
      </c>
      <c r="C82" s="224"/>
      <c r="D82" s="224">
        <v>70705.8</v>
      </c>
      <c r="E82" s="247"/>
    </row>
    <row r="83" spans="1:5" ht="20.25" customHeight="1" x14ac:dyDescent="0.25">
      <c r="A83" s="222">
        <v>3223</v>
      </c>
      <c r="B83" s="223" t="s">
        <v>64</v>
      </c>
      <c r="C83" s="224"/>
      <c r="D83" s="224"/>
      <c r="E83" s="247"/>
    </row>
    <row r="84" spans="1:5" ht="18" customHeight="1" x14ac:dyDescent="0.25">
      <c r="A84" s="222">
        <v>3224</v>
      </c>
      <c r="B84" s="223" t="s">
        <v>178</v>
      </c>
      <c r="C84" s="224"/>
      <c r="D84" s="224">
        <v>3958.62</v>
      </c>
      <c r="E84" s="247"/>
    </row>
    <row r="85" spans="1:5" ht="18" customHeight="1" x14ac:dyDescent="0.25">
      <c r="A85" s="222">
        <v>3225</v>
      </c>
      <c r="B85" s="223" t="s">
        <v>179</v>
      </c>
      <c r="C85" s="224"/>
      <c r="D85" s="224">
        <v>4691.76</v>
      </c>
      <c r="E85" s="247"/>
    </row>
    <row r="86" spans="1:5" ht="18" customHeight="1" x14ac:dyDescent="0.25">
      <c r="A86" s="222">
        <v>3227</v>
      </c>
      <c r="B86" s="223" t="s">
        <v>187</v>
      </c>
      <c r="C86" s="224"/>
      <c r="D86" s="224">
        <v>3319.93</v>
      </c>
      <c r="E86" s="247"/>
    </row>
    <row r="87" spans="1:5" ht="20.25" customHeight="1" x14ac:dyDescent="0.25">
      <c r="A87" s="218">
        <v>323</v>
      </c>
      <c r="B87" s="219" t="s">
        <v>68</v>
      </c>
      <c r="C87" s="226"/>
      <c r="D87" s="226">
        <f>SUM(D88:D96)</f>
        <v>64134.11</v>
      </c>
      <c r="E87" s="248"/>
    </row>
    <row r="88" spans="1:5" ht="19.5" customHeight="1" x14ac:dyDescent="0.25">
      <c r="A88" s="222">
        <v>3231</v>
      </c>
      <c r="B88" s="223" t="s">
        <v>69</v>
      </c>
      <c r="C88" s="224"/>
      <c r="D88" s="224">
        <v>7245.81</v>
      </c>
      <c r="E88" s="247"/>
    </row>
    <row r="89" spans="1:5" ht="21" customHeight="1" x14ac:dyDescent="0.25">
      <c r="A89" s="222">
        <v>3232</v>
      </c>
      <c r="B89" s="223" t="s">
        <v>180</v>
      </c>
      <c r="C89" s="224"/>
      <c r="D89" s="224">
        <v>13118.31</v>
      </c>
      <c r="E89" s="247"/>
    </row>
    <row r="90" spans="1:5" ht="19.5" customHeight="1" x14ac:dyDescent="0.25">
      <c r="A90" s="222">
        <v>3233</v>
      </c>
      <c r="B90" s="223" t="s">
        <v>71</v>
      </c>
      <c r="C90" s="224"/>
      <c r="D90" s="224">
        <v>660</v>
      </c>
      <c r="E90" s="247"/>
    </row>
    <row r="91" spans="1:5" ht="21.75" customHeight="1" x14ac:dyDescent="0.25">
      <c r="A91" s="222">
        <v>3234</v>
      </c>
      <c r="B91" s="223" t="s">
        <v>188</v>
      </c>
      <c r="C91" s="224"/>
      <c r="D91" s="224">
        <v>14632.96</v>
      </c>
      <c r="E91" s="247"/>
    </row>
    <row r="92" spans="1:5" ht="21.75" customHeight="1" x14ac:dyDescent="0.25">
      <c r="A92" s="222">
        <v>3235</v>
      </c>
      <c r="B92" s="223" t="s">
        <v>73</v>
      </c>
      <c r="C92" s="224"/>
      <c r="D92" s="224">
        <v>1940.25</v>
      </c>
      <c r="E92" s="247"/>
    </row>
    <row r="93" spans="1:5" ht="18" customHeight="1" x14ac:dyDescent="0.25">
      <c r="A93" s="222">
        <v>3236</v>
      </c>
      <c r="B93" s="223" t="s">
        <v>74</v>
      </c>
      <c r="C93" s="224"/>
      <c r="D93" s="224">
        <v>10882.56</v>
      </c>
      <c r="E93" s="247"/>
    </row>
    <row r="94" spans="1:5" ht="20.25" customHeight="1" x14ac:dyDescent="0.25">
      <c r="A94" s="222">
        <v>3237</v>
      </c>
      <c r="B94" s="223" t="s">
        <v>75</v>
      </c>
      <c r="C94" s="224"/>
      <c r="D94" s="224">
        <v>7699.99</v>
      </c>
      <c r="E94" s="247"/>
    </row>
    <row r="95" spans="1:5" ht="16.5" customHeight="1" x14ac:dyDescent="0.25">
      <c r="A95" s="222">
        <v>3238</v>
      </c>
      <c r="B95" s="223" t="s">
        <v>76</v>
      </c>
      <c r="C95" s="224"/>
      <c r="D95" s="224">
        <v>5321.43</v>
      </c>
      <c r="E95" s="247"/>
    </row>
    <row r="96" spans="1:5" ht="18" customHeight="1" x14ac:dyDescent="0.25">
      <c r="A96" s="222">
        <v>3239</v>
      </c>
      <c r="B96" s="223" t="s">
        <v>77</v>
      </c>
      <c r="C96" s="224"/>
      <c r="D96" s="224">
        <v>2632.8</v>
      </c>
      <c r="E96" s="247"/>
    </row>
    <row r="97" spans="1:5" ht="20.25" customHeight="1" x14ac:dyDescent="0.25">
      <c r="A97" s="218">
        <v>329</v>
      </c>
      <c r="B97" s="219" t="s">
        <v>181</v>
      </c>
      <c r="C97" s="226"/>
      <c r="D97" s="226">
        <f>SUM(D98:D102)</f>
        <v>10328.410000000002</v>
      </c>
      <c r="E97" s="247"/>
    </row>
    <row r="98" spans="1:5" ht="21" customHeight="1" x14ac:dyDescent="0.25">
      <c r="A98" s="222">
        <v>3291</v>
      </c>
      <c r="B98" s="223" t="s">
        <v>189</v>
      </c>
      <c r="C98" s="224"/>
      <c r="D98" s="224">
        <v>8556.42</v>
      </c>
      <c r="E98" s="247"/>
    </row>
    <row r="99" spans="1:5" ht="18.75" customHeight="1" x14ac:dyDescent="0.25">
      <c r="A99" s="222">
        <v>3292</v>
      </c>
      <c r="B99" s="223" t="s">
        <v>80</v>
      </c>
      <c r="C99" s="224"/>
      <c r="D99" s="224">
        <v>492.36</v>
      </c>
      <c r="E99" s="247"/>
    </row>
    <row r="100" spans="1:5" ht="18" customHeight="1" x14ac:dyDescent="0.25">
      <c r="A100" s="222">
        <v>3293</v>
      </c>
      <c r="B100" s="223" t="s">
        <v>81</v>
      </c>
      <c r="C100" s="224"/>
      <c r="D100" s="224">
        <v>1137.46</v>
      </c>
      <c r="E100" s="247"/>
    </row>
    <row r="101" spans="1:5" ht="18" customHeight="1" x14ac:dyDescent="0.25">
      <c r="A101" s="222">
        <v>3295</v>
      </c>
      <c r="B101" s="223" t="s">
        <v>190</v>
      </c>
      <c r="C101" s="224"/>
      <c r="D101" s="224">
        <v>142.16999999999999</v>
      </c>
      <c r="E101" s="247"/>
    </row>
    <row r="102" spans="1:5" ht="21.75" customHeight="1" x14ac:dyDescent="0.25">
      <c r="A102" s="222">
        <v>3299</v>
      </c>
      <c r="B102" s="223" t="s">
        <v>181</v>
      </c>
      <c r="C102" s="224"/>
      <c r="D102" s="224">
        <v>0</v>
      </c>
      <c r="E102" s="247"/>
    </row>
    <row r="103" spans="1:5" ht="20.25" customHeight="1" x14ac:dyDescent="0.25">
      <c r="A103" s="214">
        <v>34</v>
      </c>
      <c r="B103" s="215" t="s">
        <v>83</v>
      </c>
      <c r="C103" s="241">
        <v>4650</v>
      </c>
      <c r="D103" s="241">
        <f>D104</f>
        <v>4648.08</v>
      </c>
      <c r="E103" s="246">
        <f t="shared" si="5"/>
        <v>99.95870967741935</v>
      </c>
    </row>
    <row r="104" spans="1:5" ht="18" customHeight="1" x14ac:dyDescent="0.25">
      <c r="A104" s="218">
        <v>343</v>
      </c>
      <c r="B104" s="219" t="s">
        <v>84</v>
      </c>
      <c r="C104" s="226"/>
      <c r="D104" s="226">
        <f>D105+D106</f>
        <v>4648.08</v>
      </c>
      <c r="E104" s="246"/>
    </row>
    <row r="105" spans="1:5" ht="20.25" customHeight="1" x14ac:dyDescent="0.25">
      <c r="A105" s="222">
        <v>3431</v>
      </c>
      <c r="B105" s="223" t="s">
        <v>191</v>
      </c>
      <c r="C105" s="224"/>
      <c r="D105" s="224">
        <v>4310.18</v>
      </c>
      <c r="E105" s="246"/>
    </row>
    <row r="106" spans="1:5" ht="19.5" customHeight="1" x14ac:dyDescent="0.25">
      <c r="A106" s="222">
        <v>3433</v>
      </c>
      <c r="B106" s="223" t="s">
        <v>86</v>
      </c>
      <c r="C106" s="224"/>
      <c r="D106" s="224">
        <v>337.9</v>
      </c>
      <c r="E106" s="246"/>
    </row>
    <row r="107" spans="1:5" ht="21" customHeight="1" x14ac:dyDescent="0.25">
      <c r="A107" s="218">
        <v>4</v>
      </c>
      <c r="B107" s="249" t="s">
        <v>5</v>
      </c>
      <c r="C107" s="212">
        <f>C108</f>
        <v>15025</v>
      </c>
      <c r="D107" s="212">
        <f>D108</f>
        <v>15046.09</v>
      </c>
      <c r="E107" s="246">
        <f t="shared" si="5"/>
        <v>100.14036605657238</v>
      </c>
    </row>
    <row r="108" spans="1:5" ht="35.25" customHeight="1" x14ac:dyDescent="0.25">
      <c r="A108" s="214">
        <v>42</v>
      </c>
      <c r="B108" s="215" t="s">
        <v>182</v>
      </c>
      <c r="C108" s="241">
        <v>15025</v>
      </c>
      <c r="D108" s="241">
        <f>D109+D112</f>
        <v>15046.09</v>
      </c>
      <c r="E108" s="247">
        <f t="shared" si="5"/>
        <v>100.14036605657238</v>
      </c>
    </row>
    <row r="109" spans="1:5" ht="18" customHeight="1" x14ac:dyDescent="0.25">
      <c r="A109" s="218">
        <v>422</v>
      </c>
      <c r="B109" s="219" t="s">
        <v>87</v>
      </c>
      <c r="C109" s="226"/>
      <c r="D109" s="226">
        <f>D110+D111</f>
        <v>14221.09</v>
      </c>
      <c r="E109" s="248"/>
    </row>
    <row r="110" spans="1:5" ht="20.25" customHeight="1" x14ac:dyDescent="0.25">
      <c r="A110" s="222">
        <v>4221</v>
      </c>
      <c r="B110" s="223" t="s">
        <v>88</v>
      </c>
      <c r="C110" s="224"/>
      <c r="D110" s="224">
        <v>4488.1000000000004</v>
      </c>
      <c r="E110" s="247"/>
    </row>
    <row r="111" spans="1:5" ht="21.75" customHeight="1" x14ac:dyDescent="0.25">
      <c r="A111" s="222">
        <v>4227</v>
      </c>
      <c r="B111" s="223" t="s">
        <v>91</v>
      </c>
      <c r="C111" s="224"/>
      <c r="D111" s="224">
        <v>9732.99</v>
      </c>
      <c r="E111" s="247"/>
    </row>
    <row r="112" spans="1:5" ht="19.5" customHeight="1" x14ac:dyDescent="0.25">
      <c r="A112" s="218">
        <v>426</v>
      </c>
      <c r="B112" s="219" t="s">
        <v>92</v>
      </c>
      <c r="C112" s="226"/>
      <c r="D112" s="226">
        <f>D113</f>
        <v>825</v>
      </c>
      <c r="E112" s="248"/>
    </row>
    <row r="113" spans="1:5" ht="17.25" customHeight="1" x14ac:dyDescent="0.25">
      <c r="A113" s="222">
        <v>4262</v>
      </c>
      <c r="B113" s="223" t="s">
        <v>93</v>
      </c>
      <c r="C113" s="224"/>
      <c r="D113" s="224">
        <v>825</v>
      </c>
      <c r="E113" s="247"/>
    </row>
    <row r="114" spans="1:5" ht="15.75" x14ac:dyDescent="0.25">
      <c r="A114" s="208" t="s">
        <v>192</v>
      </c>
      <c r="B114" s="201" t="s">
        <v>163</v>
      </c>
      <c r="C114" s="228">
        <f>SUM(C115)</f>
        <v>1269.9000000000001</v>
      </c>
      <c r="D114" s="228">
        <f>SUM(D115)</f>
        <v>269.89999999999998</v>
      </c>
      <c r="E114" s="247">
        <f t="shared" si="5"/>
        <v>21.253642019056613</v>
      </c>
    </row>
    <row r="115" spans="1:5" ht="15.75" x14ac:dyDescent="0.25">
      <c r="A115" s="253">
        <v>3</v>
      </c>
      <c r="B115" s="201" t="s">
        <v>3</v>
      </c>
      <c r="C115" s="228">
        <f t="shared" ref="C115:D117" si="10">C116</f>
        <v>1269.9000000000001</v>
      </c>
      <c r="D115" s="228">
        <f t="shared" si="10"/>
        <v>269.89999999999998</v>
      </c>
      <c r="E115" s="247">
        <f t="shared" si="5"/>
        <v>21.253642019056613</v>
      </c>
    </row>
    <row r="116" spans="1:5" ht="15.75" x14ac:dyDescent="0.25">
      <c r="A116" s="254">
        <v>32</v>
      </c>
      <c r="B116" s="255" t="s">
        <v>9</v>
      </c>
      <c r="C116" s="232">
        <v>1269.9000000000001</v>
      </c>
      <c r="D116" s="232">
        <f>D117</f>
        <v>269.89999999999998</v>
      </c>
      <c r="E116" s="247">
        <f t="shared" si="5"/>
        <v>21.253642019056613</v>
      </c>
    </row>
    <row r="117" spans="1:5" ht="15.75" x14ac:dyDescent="0.25">
      <c r="A117" s="253">
        <v>322</v>
      </c>
      <c r="B117" s="256" t="s">
        <v>61</v>
      </c>
      <c r="C117" s="236"/>
      <c r="D117" s="236">
        <f t="shared" si="10"/>
        <v>269.89999999999998</v>
      </c>
      <c r="E117" s="248"/>
    </row>
    <row r="118" spans="1:5" ht="15.75" x14ac:dyDescent="0.25">
      <c r="A118" s="257">
        <v>3225</v>
      </c>
      <c r="B118" s="258" t="s">
        <v>179</v>
      </c>
      <c r="C118" s="239"/>
      <c r="D118" s="239">
        <v>269.89999999999998</v>
      </c>
      <c r="E118" s="248"/>
    </row>
    <row r="119" spans="1:5" ht="15.75" x14ac:dyDescent="0.25">
      <c r="A119" s="208">
        <v>96</v>
      </c>
      <c r="B119" s="208" t="s">
        <v>193</v>
      </c>
      <c r="C119" s="244">
        <f t="shared" ref="C119:D120" si="11">SUM(C120)</f>
        <v>0</v>
      </c>
      <c r="D119" s="244">
        <f t="shared" si="11"/>
        <v>1547.69</v>
      </c>
      <c r="E119" s="259"/>
    </row>
    <row r="120" spans="1:5" ht="18.75" customHeight="1" x14ac:dyDescent="0.25">
      <c r="A120" s="260">
        <v>3</v>
      </c>
      <c r="B120" s="261" t="s">
        <v>3</v>
      </c>
      <c r="C120" s="244">
        <f t="shared" si="11"/>
        <v>0</v>
      </c>
      <c r="D120" s="244">
        <f t="shared" si="11"/>
        <v>1547.69</v>
      </c>
      <c r="E120" s="259"/>
    </row>
    <row r="121" spans="1:5" ht="17.25" customHeight="1" x14ac:dyDescent="0.25">
      <c r="A121" s="262">
        <v>32</v>
      </c>
      <c r="B121" s="263" t="s">
        <v>9</v>
      </c>
      <c r="C121" s="264">
        <f>SUM(C122)</f>
        <v>0</v>
      </c>
      <c r="D121" s="264">
        <f>D122+D126</f>
        <v>1547.69</v>
      </c>
      <c r="E121" s="259"/>
    </row>
    <row r="122" spans="1:5" ht="20.25" customHeight="1" x14ac:dyDescent="0.25">
      <c r="A122" s="265">
        <v>322</v>
      </c>
      <c r="B122" s="261" t="s">
        <v>61</v>
      </c>
      <c r="C122" s="244">
        <f>SUM(C123)</f>
        <v>0</v>
      </c>
      <c r="D122" s="244">
        <f>SUM(D123:D125)</f>
        <v>1317.69</v>
      </c>
      <c r="E122" s="259"/>
    </row>
    <row r="123" spans="1:5" ht="20.25" customHeight="1" x14ac:dyDescent="0.25">
      <c r="A123" s="266">
        <v>3221</v>
      </c>
      <c r="B123" s="267" t="s">
        <v>177</v>
      </c>
      <c r="C123" s="268">
        <v>0</v>
      </c>
      <c r="D123" s="268">
        <v>52.52</v>
      </c>
      <c r="E123" s="259"/>
    </row>
    <row r="124" spans="1:5" ht="15.75" x14ac:dyDescent="0.25">
      <c r="A124" s="269">
        <v>3222</v>
      </c>
      <c r="B124" s="270" t="s">
        <v>63</v>
      </c>
      <c r="C124" s="268">
        <f t="shared" ref="C124:C125" si="12">SUM(C125)</f>
        <v>0</v>
      </c>
      <c r="D124" s="268">
        <v>217.48</v>
      </c>
      <c r="E124" s="259"/>
    </row>
    <row r="125" spans="1:5" ht="20.25" customHeight="1" x14ac:dyDescent="0.25">
      <c r="A125" s="266">
        <v>3225</v>
      </c>
      <c r="B125" s="267" t="s">
        <v>179</v>
      </c>
      <c r="C125" s="268">
        <f t="shared" si="12"/>
        <v>0</v>
      </c>
      <c r="D125" s="268">
        <v>1047.69</v>
      </c>
      <c r="E125" s="259"/>
    </row>
    <row r="126" spans="1:5" ht="18" customHeight="1" x14ac:dyDescent="0.25">
      <c r="A126" s="265">
        <v>323</v>
      </c>
      <c r="B126" s="261" t="s">
        <v>68</v>
      </c>
      <c r="C126" s="264"/>
      <c r="D126" s="264">
        <f>D127</f>
        <v>230</v>
      </c>
      <c r="E126" s="259"/>
    </row>
    <row r="127" spans="1:5" ht="18" customHeight="1" x14ac:dyDescent="0.25">
      <c r="A127" s="266">
        <v>3231</v>
      </c>
      <c r="B127" s="267" t="s">
        <v>69</v>
      </c>
      <c r="C127" s="268">
        <f>SUM(C128)</f>
        <v>0</v>
      </c>
      <c r="D127" s="268">
        <v>230</v>
      </c>
      <c r="E127" s="259"/>
    </row>
    <row r="128" spans="1:5" ht="15.75" x14ac:dyDescent="0.25">
      <c r="A128" s="271"/>
      <c r="B128" s="272"/>
      <c r="C128" s="273"/>
      <c r="D128" s="273"/>
      <c r="E128" s="259"/>
    </row>
  </sheetData>
  <mergeCells count="4">
    <mergeCell ref="A1:E1"/>
    <mergeCell ref="A2:E2"/>
    <mergeCell ref="A4:B4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P8" sqref="P8"/>
    </sheetView>
  </sheetViews>
  <sheetFormatPr defaultRowHeight="15" x14ac:dyDescent="0.25"/>
  <cols>
    <col min="6" max="6" width="13.85546875" hidden="1" customWidth="1"/>
    <col min="7" max="7" width="17" hidden="1" customWidth="1"/>
    <col min="8" max="8" width="14" customWidth="1"/>
    <col min="9" max="9" width="11.42578125" customWidth="1"/>
    <col min="10" max="10" width="13.85546875" customWidth="1"/>
  </cols>
  <sheetData>
    <row r="1" spans="1:10" ht="15.75" x14ac:dyDescent="0.25">
      <c r="A1" s="274" t="s">
        <v>194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ht="15.75" x14ac:dyDescent="0.25">
      <c r="A2" s="275" t="s">
        <v>195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ht="63" x14ac:dyDescent="0.25">
      <c r="A3" s="276" t="s">
        <v>196</v>
      </c>
      <c r="B3" s="276"/>
      <c r="C3" s="276"/>
      <c r="D3" s="276"/>
      <c r="E3" s="276"/>
      <c r="F3" s="277" t="s">
        <v>197</v>
      </c>
      <c r="G3" s="277" t="s">
        <v>198</v>
      </c>
      <c r="H3" s="277" t="s">
        <v>199</v>
      </c>
      <c r="I3" s="277" t="s">
        <v>200</v>
      </c>
      <c r="J3" s="277" t="s">
        <v>201</v>
      </c>
    </row>
    <row r="4" spans="1:10" ht="15.75" x14ac:dyDescent="0.25">
      <c r="A4" s="278" t="s">
        <v>202</v>
      </c>
      <c r="B4" s="278"/>
      <c r="C4" s="278"/>
      <c r="D4" s="278"/>
      <c r="E4" s="278"/>
      <c r="F4" s="279" t="e">
        <f>SUM(F5:F11)</f>
        <v>#REF!</v>
      </c>
      <c r="G4" s="279" t="e">
        <f>SUM(G5:G11)</f>
        <v>#REF!</v>
      </c>
      <c r="H4" s="280">
        <v>6575.55</v>
      </c>
      <c r="I4" s="280">
        <v>0</v>
      </c>
      <c r="J4" s="280">
        <v>0</v>
      </c>
    </row>
    <row r="5" spans="1:10" ht="15.75" x14ac:dyDescent="0.25">
      <c r="A5" s="281" t="s">
        <v>203</v>
      </c>
      <c r="B5" s="281"/>
      <c r="C5" s="281"/>
      <c r="D5" s="281"/>
      <c r="E5" s="281"/>
      <c r="F5" s="282" t="e">
        <f>SUM('[1]RAČUN PRIHODA I RASHODA'!#REF!)</f>
        <v>#REF!</v>
      </c>
      <c r="G5" s="282" t="e">
        <f>SUM('[1]RAČUN PRIHODA I RASHODA'!#REF!)</f>
        <v>#REF!</v>
      </c>
      <c r="H5" s="283">
        <f>H4</f>
        <v>6575.55</v>
      </c>
      <c r="I5" s="283">
        <v>0</v>
      </c>
      <c r="J5" s="283">
        <v>0</v>
      </c>
    </row>
    <row r="6" spans="1:10" x14ac:dyDescent="0.25">
      <c r="A6" s="284" t="s">
        <v>204</v>
      </c>
      <c r="B6" s="285"/>
      <c r="C6" s="285"/>
      <c r="D6" s="285"/>
      <c r="E6" s="285"/>
      <c r="F6" s="285"/>
      <c r="G6" s="285"/>
      <c r="H6" s="285"/>
      <c r="I6" s="285"/>
      <c r="J6" s="286"/>
    </row>
    <row r="7" spans="1:10" x14ac:dyDescent="0.25">
      <c r="A7" s="287"/>
      <c r="B7" s="288"/>
      <c r="C7" s="288"/>
      <c r="D7" s="288"/>
      <c r="E7" s="288"/>
      <c r="F7" s="288"/>
      <c r="G7" s="288"/>
      <c r="H7" s="288"/>
      <c r="I7" s="288"/>
      <c r="J7" s="289"/>
    </row>
    <row r="8" spans="1:10" ht="63" x14ac:dyDescent="0.25">
      <c r="A8" s="290" t="s">
        <v>196</v>
      </c>
      <c r="B8" s="291"/>
      <c r="C8" s="291"/>
      <c r="D8" s="291"/>
      <c r="E8" s="292"/>
      <c r="F8" s="293"/>
      <c r="G8" s="293"/>
      <c r="H8" s="294" t="s">
        <v>205</v>
      </c>
      <c r="I8" s="294" t="s">
        <v>206</v>
      </c>
      <c r="J8" s="295"/>
    </row>
    <row r="9" spans="1:10" ht="15.75" x14ac:dyDescent="0.25">
      <c r="A9" s="296" t="s">
        <v>202</v>
      </c>
      <c r="B9" s="297"/>
      <c r="C9" s="297"/>
      <c r="D9" s="297"/>
      <c r="E9" s="298"/>
      <c r="F9" s="299"/>
      <c r="G9" s="299"/>
      <c r="H9" s="300">
        <v>50164.11</v>
      </c>
      <c r="I9" s="300">
        <v>50164.11</v>
      </c>
      <c r="J9" s="300"/>
    </row>
    <row r="10" spans="1:10" ht="15.75" x14ac:dyDescent="0.25">
      <c r="A10" s="301"/>
      <c r="B10" s="302" t="s">
        <v>203</v>
      </c>
      <c r="C10" s="302"/>
      <c r="D10" s="302"/>
      <c r="E10" s="303"/>
      <c r="F10" s="282"/>
      <c r="G10" s="282"/>
      <c r="H10" s="283">
        <f>H9</f>
        <v>50164.11</v>
      </c>
      <c r="I10" s="283">
        <v>50164.11</v>
      </c>
      <c r="J10" s="283"/>
    </row>
    <row r="11" spans="1:10" ht="15.75" x14ac:dyDescent="0.25">
      <c r="A11" s="301"/>
      <c r="B11" s="304"/>
      <c r="C11" s="305"/>
      <c r="D11" s="305"/>
      <c r="E11" s="305"/>
      <c r="F11" s="305"/>
      <c r="G11" s="305"/>
      <c r="H11" s="305"/>
      <c r="I11" s="305"/>
      <c r="J11" s="306"/>
    </row>
    <row r="12" spans="1:10" ht="15.75" x14ac:dyDescent="0.25">
      <c r="A12" s="307"/>
      <c r="B12" s="308"/>
      <c r="C12" s="308"/>
      <c r="D12" s="308"/>
      <c r="E12" s="308"/>
      <c r="F12" s="307"/>
      <c r="G12" s="307"/>
      <c r="H12" s="307"/>
      <c r="I12" s="307"/>
      <c r="J12" s="307"/>
    </row>
    <row r="13" spans="1:10" ht="15.75" x14ac:dyDescent="0.25">
      <c r="A13" s="309" t="s">
        <v>207</v>
      </c>
      <c r="B13" s="309"/>
      <c r="C13" s="309"/>
      <c r="D13" s="309"/>
      <c r="E13" s="309"/>
      <c r="F13" s="309"/>
      <c r="G13" s="309"/>
      <c r="H13" s="309"/>
      <c r="I13" s="309"/>
      <c r="J13" s="309"/>
    </row>
    <row r="14" spans="1:10" ht="63" x14ac:dyDescent="0.25">
      <c r="A14" s="310" t="s">
        <v>208</v>
      </c>
      <c r="B14" s="311"/>
      <c r="C14" s="311"/>
      <c r="D14" s="311"/>
      <c r="E14" s="311"/>
      <c r="F14" s="311"/>
      <c r="G14" s="311"/>
      <c r="H14" s="311"/>
      <c r="I14" s="312"/>
      <c r="J14" s="313" t="s">
        <v>209</v>
      </c>
    </row>
    <row r="15" spans="1:10" ht="15.75" x14ac:dyDescent="0.25">
      <c r="A15" s="314" t="s">
        <v>210</v>
      </c>
      <c r="B15" s="315"/>
      <c r="C15" s="315"/>
      <c r="D15" s="315"/>
      <c r="E15" s="315"/>
      <c r="F15" s="315"/>
      <c r="G15" s="315"/>
      <c r="H15" s="315"/>
      <c r="I15" s="316"/>
      <c r="J15" s="317">
        <v>56633.34</v>
      </c>
    </row>
    <row r="16" spans="1:10" ht="15.75" x14ac:dyDescent="0.25">
      <c r="A16" s="314" t="s">
        <v>211</v>
      </c>
      <c r="B16" s="315"/>
      <c r="C16" s="315"/>
      <c r="D16" s="315"/>
      <c r="E16" s="315"/>
      <c r="F16" s="315"/>
      <c r="G16" s="315"/>
      <c r="H16" s="315"/>
      <c r="I16" s="316"/>
      <c r="J16" s="317">
        <v>0</v>
      </c>
    </row>
    <row r="17" spans="1:10" ht="15.75" x14ac:dyDescent="0.25">
      <c r="A17" s="318" t="s">
        <v>212</v>
      </c>
      <c r="B17" s="319"/>
      <c r="C17" s="319"/>
      <c r="D17" s="319"/>
      <c r="E17" s="319"/>
      <c r="F17" s="319"/>
      <c r="G17" s="319"/>
      <c r="H17" s="319"/>
      <c r="I17" s="320"/>
      <c r="J17" s="283"/>
    </row>
    <row r="18" spans="1:10" x14ac:dyDescent="0.25">
      <c r="A18" s="284"/>
      <c r="B18" s="285"/>
      <c r="C18" s="285"/>
      <c r="D18" s="285"/>
      <c r="E18" s="285"/>
      <c r="F18" s="285"/>
      <c r="G18" s="285"/>
      <c r="H18" s="285"/>
      <c r="I18" s="285"/>
      <c r="J18" s="286"/>
    </row>
    <row r="19" spans="1:10" x14ac:dyDescent="0.25">
      <c r="A19" s="287"/>
      <c r="B19" s="288"/>
      <c r="C19" s="288"/>
      <c r="D19" s="288"/>
      <c r="E19" s="288"/>
      <c r="F19" s="288"/>
      <c r="G19" s="288"/>
      <c r="H19" s="288"/>
      <c r="I19" s="288"/>
      <c r="J19" s="289"/>
    </row>
  </sheetData>
  <mergeCells count="16">
    <mergeCell ref="A15:I15"/>
    <mergeCell ref="A16:I16"/>
    <mergeCell ref="A17:I17"/>
    <mergeCell ref="A18:J19"/>
    <mergeCell ref="A8:E8"/>
    <mergeCell ref="A9:E9"/>
    <mergeCell ref="B10:E10"/>
    <mergeCell ref="C11:J11"/>
    <mergeCell ref="A13:J13"/>
    <mergeCell ref="A14:I14"/>
    <mergeCell ref="A1:J1"/>
    <mergeCell ref="A2:J2"/>
    <mergeCell ref="A3:E3"/>
    <mergeCell ref="A4:E4"/>
    <mergeCell ref="A5:E5"/>
    <mergeCell ref="A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klasi</vt:lpstr>
      <vt:lpstr>Račun financiranja</vt:lpstr>
      <vt:lpstr>Račun financiranja prema izvori</vt:lpstr>
      <vt:lpstr>Programska klasifikacija</vt:lpstr>
      <vt:lpstr>EU FOND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2024-03-26T13:42:55Z</cp:lastPrinted>
  <dcterms:created xsi:type="dcterms:W3CDTF">2022-08-12T12:51:27Z</dcterms:created>
  <dcterms:modified xsi:type="dcterms:W3CDTF">2025-04-01T12:25:44Z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