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2025\IZVRŠENJE 2025\"/>
    </mc:Choice>
  </mc:AlternateContent>
  <bookViews>
    <workbookView xWindow="0" yWindow="0" windowWidth="29010" windowHeight="12480" activeTab="5"/>
  </bookViews>
  <sheets>
    <sheet name="SAŽETAK" sheetId="1" r:id="rId1"/>
    <sheet name=" Račun prihoda i rashoda" sheetId="3" r:id="rId2"/>
    <sheet name="Prihodi i rashodi prema izvoru " sheetId="8" r:id="rId3"/>
    <sheet name="Rashodi prema funkcijskoj klas " sheetId="18" r:id="rId4"/>
    <sheet name="POSEBNI_DIO_" sheetId="19" r:id="rId5"/>
    <sheet name="EU FOND" sheetId="17" r:id="rId6"/>
  </sheets>
  <externalReferences>
    <externalReference r:id="rId7"/>
  </externalReferences>
  <definedNames>
    <definedName name="_xlnm.Print_Area" localSheetId="4">POSEBNI_DIO_!#REF!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G17" i="3"/>
  <c r="L47" i="3" l="1"/>
  <c r="G29" i="8"/>
  <c r="G40" i="8"/>
  <c r="G33" i="8"/>
  <c r="G34" i="8"/>
  <c r="K16" i="3"/>
  <c r="L11" i="1"/>
  <c r="L14" i="1"/>
  <c r="L15" i="1"/>
  <c r="L16" i="1"/>
  <c r="K27" i="1"/>
  <c r="L27" i="1"/>
  <c r="I27" i="1"/>
  <c r="J27" i="1"/>
  <c r="H27" i="1"/>
  <c r="G27" i="1"/>
  <c r="G18" i="8" l="1"/>
  <c r="G17" i="8"/>
  <c r="F12" i="8"/>
  <c r="G13" i="8"/>
  <c r="E30" i="8"/>
  <c r="D6" i="8"/>
  <c r="C8" i="19" l="1"/>
  <c r="E11" i="19"/>
  <c r="E13" i="19"/>
  <c r="C17" i="19"/>
  <c r="H17" i="19"/>
  <c r="I17" i="19"/>
  <c r="J17" i="19"/>
  <c r="C18" i="19"/>
  <c r="D20" i="19"/>
  <c r="D22" i="19"/>
  <c r="J24" i="19"/>
  <c r="C25" i="19"/>
  <c r="C24" i="19" s="1"/>
  <c r="D27" i="19"/>
  <c r="D26" i="19" s="1"/>
  <c r="E26" i="19" s="1"/>
  <c r="C30" i="19"/>
  <c r="C29" i="19" s="1"/>
  <c r="D32" i="19"/>
  <c r="D34" i="19"/>
  <c r="D31" i="19" s="1"/>
  <c r="D36" i="19"/>
  <c r="C39" i="19"/>
  <c r="C38" i="19" s="1"/>
  <c r="D41" i="19"/>
  <c r="D43" i="19"/>
  <c r="C47" i="19"/>
  <c r="C46" i="19" s="1"/>
  <c r="D49" i="19"/>
  <c r="D48" i="19" s="1"/>
  <c r="E48" i="19" s="1"/>
  <c r="C52" i="19"/>
  <c r="C51" i="19" s="1"/>
  <c r="D54" i="19"/>
  <c r="D59" i="19"/>
  <c r="D53" i="19" s="1"/>
  <c r="C65" i="19"/>
  <c r="C64" i="19" s="1"/>
  <c r="D67" i="19"/>
  <c r="D70" i="19"/>
  <c r="D76" i="19"/>
  <c r="D85" i="19"/>
  <c r="D91" i="19"/>
  <c r="D90" i="19" s="1"/>
  <c r="E90" i="19" s="1"/>
  <c r="C94" i="19"/>
  <c r="D96" i="19"/>
  <c r="D95" i="19" s="1"/>
  <c r="E95" i="19" s="1"/>
  <c r="C103" i="19"/>
  <c r="D105" i="19"/>
  <c r="D109" i="19"/>
  <c r="D112" i="19"/>
  <c r="C114" i="19"/>
  <c r="D116" i="19"/>
  <c r="D115" i="19" s="1"/>
  <c r="C120" i="19"/>
  <c r="D122" i="19"/>
  <c r="D124" i="19"/>
  <c r="C127" i="19"/>
  <c r="D129" i="19"/>
  <c r="D128" i="19" s="1"/>
  <c r="E132" i="19"/>
  <c r="C134" i="19"/>
  <c r="C133" i="19" s="1"/>
  <c r="C135" i="19"/>
  <c r="D135" i="19"/>
  <c r="D134" i="19" s="1"/>
  <c r="C140" i="19"/>
  <c r="C139" i="19" s="1"/>
  <c r="C138" i="19" s="1"/>
  <c r="C137" i="19" s="1"/>
  <c r="D140" i="19"/>
  <c r="D139" i="19" s="1"/>
  <c r="B11" i="18"/>
  <c r="B10" i="18" s="1"/>
  <c r="C11" i="18"/>
  <c r="C10" i="18" s="1"/>
  <c r="C9" i="18" s="1"/>
  <c r="D11" i="18"/>
  <c r="D10" i="18" s="1"/>
  <c r="E12" i="18"/>
  <c r="F12" i="18"/>
  <c r="E13" i="18"/>
  <c r="F13" i="18"/>
  <c r="K106" i="3"/>
  <c r="K100" i="3"/>
  <c r="J31" i="3"/>
  <c r="J12" i="3"/>
  <c r="D121" i="19" l="1"/>
  <c r="D104" i="19"/>
  <c r="D103" i="19" s="1"/>
  <c r="C102" i="19"/>
  <c r="C45" i="19" s="1"/>
  <c r="C119" i="19"/>
  <c r="E121" i="19"/>
  <c r="D120" i="19"/>
  <c r="E120" i="19" s="1"/>
  <c r="E53" i="19"/>
  <c r="D52" i="19"/>
  <c r="E52" i="19" s="1"/>
  <c r="D47" i="19"/>
  <c r="D40" i="19"/>
  <c r="D39" i="19" s="1"/>
  <c r="D66" i="19"/>
  <c r="D65" i="19" s="1"/>
  <c r="D19" i="19"/>
  <c r="D18" i="19" s="1"/>
  <c r="E18" i="19" s="1"/>
  <c r="D138" i="19"/>
  <c r="E139" i="19"/>
  <c r="E104" i="19"/>
  <c r="E134" i="19"/>
  <c r="D133" i="19"/>
  <c r="E133" i="19" s="1"/>
  <c r="C16" i="19"/>
  <c r="E115" i="19"/>
  <c r="D114" i="19"/>
  <c r="E114" i="19" s="1"/>
  <c r="E128" i="19"/>
  <c r="D127" i="19"/>
  <c r="E127" i="19" s="1"/>
  <c r="E31" i="19"/>
  <c r="D30" i="19"/>
  <c r="E19" i="19"/>
  <c r="D25" i="19"/>
  <c r="D94" i="19"/>
  <c r="E94" i="19" s="1"/>
  <c r="F11" i="18"/>
  <c r="D9" i="18"/>
  <c r="F9" i="18" s="1"/>
  <c r="F10" i="18"/>
  <c r="B9" i="18"/>
  <c r="E10" i="18"/>
  <c r="E11" i="18"/>
  <c r="D119" i="19" l="1"/>
  <c r="E119" i="19" s="1"/>
  <c r="D17" i="19"/>
  <c r="D9" i="19" s="1"/>
  <c r="D46" i="19"/>
  <c r="E46" i="19" s="1"/>
  <c r="E47" i="19"/>
  <c r="E66" i="19"/>
  <c r="C15" i="19"/>
  <c r="E40" i="19"/>
  <c r="D51" i="19"/>
  <c r="E51" i="19" s="1"/>
  <c r="E65" i="19"/>
  <c r="D64" i="19"/>
  <c r="E64" i="19" s="1"/>
  <c r="E138" i="19"/>
  <c r="D137" i="19"/>
  <c r="D24" i="19"/>
  <c r="E25" i="19"/>
  <c r="D102" i="19"/>
  <c r="E102" i="19" s="1"/>
  <c r="E103" i="19"/>
  <c r="E17" i="19"/>
  <c r="E30" i="19"/>
  <c r="D29" i="19"/>
  <c r="E29" i="19" s="1"/>
  <c r="E39" i="19"/>
  <c r="D38" i="19"/>
  <c r="E9" i="18"/>
  <c r="D45" i="19" l="1"/>
  <c r="E45" i="19" s="1"/>
  <c r="D12" i="19"/>
  <c r="E12" i="19" s="1"/>
  <c r="E38" i="19"/>
  <c r="E24" i="19"/>
  <c r="D10" i="19"/>
  <c r="E10" i="19" s="1"/>
  <c r="D14" i="19"/>
  <c r="E14" i="19" s="1"/>
  <c r="E137" i="19"/>
  <c r="D8" i="19"/>
  <c r="E8" i="19" s="1"/>
  <c r="E9" i="19"/>
  <c r="D16" i="19"/>
  <c r="E16" i="19" l="1"/>
  <c r="D15" i="19"/>
  <c r="E15" i="19" s="1"/>
  <c r="E39" i="8" l="1"/>
  <c r="D39" i="8"/>
  <c r="C39" i="8"/>
  <c r="D30" i="8"/>
  <c r="E27" i="8"/>
  <c r="D27" i="8"/>
  <c r="E14" i="8"/>
  <c r="D14" i="8"/>
  <c r="E11" i="8"/>
  <c r="D11" i="8"/>
  <c r="C35" i="8"/>
  <c r="G109" i="3"/>
  <c r="G99" i="3"/>
  <c r="H46" i="3"/>
  <c r="H45" i="3" s="1"/>
  <c r="G19" i="3"/>
  <c r="H10" i="17" l="1"/>
  <c r="H5" i="17"/>
  <c r="G5" i="17"/>
  <c r="G4" i="17" s="1"/>
  <c r="F5" i="17"/>
  <c r="F4" i="17" s="1"/>
  <c r="F44" i="8" l="1"/>
  <c r="D43" i="8"/>
  <c r="E43" i="8"/>
  <c r="C43" i="8"/>
  <c r="F46" i="8"/>
  <c r="F45" i="8"/>
  <c r="F43" i="8" l="1"/>
  <c r="L24" i="1" l="1"/>
  <c r="K24" i="1"/>
  <c r="H99" i="3" l="1"/>
  <c r="H98" i="3" s="1"/>
  <c r="H58" i="3" s="1"/>
  <c r="I99" i="3"/>
  <c r="K99" i="3" s="1"/>
  <c r="J99" i="3"/>
  <c r="H101" i="3"/>
  <c r="G103" i="3"/>
  <c r="G102" i="3" s="1"/>
  <c r="G101" i="3" s="1"/>
  <c r="G98" i="3" s="1"/>
  <c r="I103" i="3"/>
  <c r="J103" i="3"/>
  <c r="K110" i="3"/>
  <c r="J39" i="3"/>
  <c r="J38" i="3" s="1"/>
  <c r="I39" i="3"/>
  <c r="I38" i="3" s="1"/>
  <c r="G39" i="3"/>
  <c r="G38" i="3" s="1"/>
  <c r="K103" i="3" l="1"/>
  <c r="G14" i="3"/>
  <c r="G31" i="3"/>
  <c r="I116" i="3" l="1"/>
  <c r="I115" i="3"/>
  <c r="G116" i="3"/>
  <c r="G115" i="3" s="1"/>
  <c r="K115" i="3" l="1"/>
  <c r="K116" i="3"/>
  <c r="J98" i="3"/>
  <c r="I46" i="3"/>
  <c r="I45" i="3" s="1"/>
  <c r="J46" i="3"/>
  <c r="G46" i="3"/>
  <c r="G45" i="3" s="1"/>
  <c r="K47" i="3"/>
  <c r="G60" i="3"/>
  <c r="I60" i="3"/>
  <c r="J60" i="3"/>
  <c r="D35" i="8"/>
  <c r="C9" i="8"/>
  <c r="G41" i="8"/>
  <c r="F41" i="8"/>
  <c r="G24" i="8"/>
  <c r="G26" i="8"/>
  <c r="G32" i="8"/>
  <c r="G36" i="8"/>
  <c r="F24" i="8"/>
  <c r="F26" i="8"/>
  <c r="F32" i="8"/>
  <c r="F36" i="8"/>
  <c r="E35" i="8"/>
  <c r="D25" i="8"/>
  <c r="E25" i="8"/>
  <c r="D23" i="8"/>
  <c r="E23" i="8"/>
  <c r="C30" i="8"/>
  <c r="C27" i="8"/>
  <c r="C25" i="8"/>
  <c r="C23" i="8"/>
  <c r="F8" i="8"/>
  <c r="G8" i="8"/>
  <c r="G10" i="8"/>
  <c r="G20" i="8"/>
  <c r="F10" i="8"/>
  <c r="F15" i="8"/>
  <c r="F16" i="8"/>
  <c r="F20" i="8"/>
  <c r="D19" i="8"/>
  <c r="E19" i="8"/>
  <c r="D9" i="8"/>
  <c r="E9" i="8"/>
  <c r="D7" i="8"/>
  <c r="E7" i="8"/>
  <c r="C19" i="8"/>
  <c r="C14" i="8"/>
  <c r="C11" i="8"/>
  <c r="C7" i="8"/>
  <c r="J45" i="3" l="1"/>
  <c r="L45" i="3" s="1"/>
  <c r="L46" i="3"/>
  <c r="F19" i="8"/>
  <c r="E6" i="8"/>
  <c r="F35" i="8"/>
  <c r="F25" i="8"/>
  <c r="F14" i="8"/>
  <c r="C22" i="8"/>
  <c r="D22" i="8"/>
  <c r="F39" i="8"/>
  <c r="G25" i="8"/>
  <c r="G23" i="8"/>
  <c r="F11" i="8"/>
  <c r="F7" i="8"/>
  <c r="G27" i="8"/>
  <c r="K45" i="3"/>
  <c r="K46" i="3"/>
  <c r="K60" i="3"/>
  <c r="G39" i="8"/>
  <c r="G35" i="8"/>
  <c r="G30" i="8"/>
  <c r="F27" i="8"/>
  <c r="E22" i="8"/>
  <c r="F23" i="8"/>
  <c r="F30" i="8"/>
  <c r="G7" i="8"/>
  <c r="G9" i="8"/>
  <c r="G11" i="8"/>
  <c r="G14" i="8"/>
  <c r="G19" i="8"/>
  <c r="C6" i="8"/>
  <c r="F9" i="8"/>
  <c r="G22" i="8" l="1"/>
  <c r="F22" i="8"/>
  <c r="F6" i="8"/>
  <c r="G6" i="8"/>
  <c r="G10" i="1" l="1"/>
  <c r="K104" i="3"/>
  <c r="I35" i="3"/>
  <c r="J35" i="3"/>
  <c r="K36" i="3"/>
  <c r="J14" i="3"/>
  <c r="G35" i="3"/>
  <c r="G89" i="3" l="1"/>
  <c r="I89" i="3"/>
  <c r="J89" i="3"/>
  <c r="K61" i="3"/>
  <c r="K63" i="3"/>
  <c r="K65" i="3"/>
  <c r="K68" i="3"/>
  <c r="K69" i="3"/>
  <c r="K70" i="3"/>
  <c r="K71" i="3"/>
  <c r="K73" i="3"/>
  <c r="K74" i="3"/>
  <c r="K75" i="3"/>
  <c r="K76" i="3"/>
  <c r="K77" i="3"/>
  <c r="K78" i="3"/>
  <c r="K80" i="3"/>
  <c r="K81" i="3"/>
  <c r="K82" i="3"/>
  <c r="K83" i="3"/>
  <c r="K84" i="3"/>
  <c r="K85" i="3"/>
  <c r="K86" i="3"/>
  <c r="K87" i="3"/>
  <c r="K88" i="3"/>
  <c r="K90" i="3"/>
  <c r="K91" i="3"/>
  <c r="K92" i="3"/>
  <c r="K93" i="3"/>
  <c r="K96" i="3"/>
  <c r="K97" i="3"/>
  <c r="K108" i="3"/>
  <c r="I109" i="3"/>
  <c r="I102" i="3" s="1"/>
  <c r="I101" i="3" s="1"/>
  <c r="I98" i="3" s="1"/>
  <c r="K98" i="3" s="1"/>
  <c r="J109" i="3"/>
  <c r="I95" i="3"/>
  <c r="I94" i="3" s="1"/>
  <c r="J95" i="3"/>
  <c r="J94" i="3" s="1"/>
  <c r="I79" i="3"/>
  <c r="J79" i="3"/>
  <c r="I72" i="3"/>
  <c r="J72" i="3"/>
  <c r="I67" i="3"/>
  <c r="J67" i="3"/>
  <c r="I64" i="3"/>
  <c r="J64" i="3"/>
  <c r="I62" i="3"/>
  <c r="I59" i="3" s="1"/>
  <c r="J62" i="3"/>
  <c r="G95" i="3"/>
  <c r="G94" i="3" s="1"/>
  <c r="G79" i="3"/>
  <c r="G72" i="3"/>
  <c r="G67" i="3"/>
  <c r="G64" i="3"/>
  <c r="G62" i="3"/>
  <c r="K15" i="3"/>
  <c r="K20" i="3"/>
  <c r="K23" i="3"/>
  <c r="K26" i="3"/>
  <c r="K29" i="3"/>
  <c r="K30" i="3"/>
  <c r="K32" i="3"/>
  <c r="I34" i="3"/>
  <c r="J34" i="3"/>
  <c r="I31" i="3"/>
  <c r="I28" i="3"/>
  <c r="J28" i="3"/>
  <c r="I25" i="3"/>
  <c r="I24" i="3" s="1"/>
  <c r="J25" i="3"/>
  <c r="J24" i="3" s="1"/>
  <c r="I22" i="3"/>
  <c r="I21" i="3" s="1"/>
  <c r="J22" i="3"/>
  <c r="G34" i="3"/>
  <c r="G28" i="3"/>
  <c r="G25" i="3"/>
  <c r="G24" i="3" s="1"/>
  <c r="G22" i="3"/>
  <c r="G21" i="3" s="1"/>
  <c r="I19" i="3"/>
  <c r="J19" i="3"/>
  <c r="J11" i="3" s="1"/>
  <c r="I17" i="3"/>
  <c r="I14" i="3"/>
  <c r="K17" i="3"/>
  <c r="K109" i="3" l="1"/>
  <c r="J102" i="3"/>
  <c r="G59" i="3"/>
  <c r="J59" i="3"/>
  <c r="K14" i="3"/>
  <c r="K28" i="3"/>
  <c r="K34" i="3"/>
  <c r="K64" i="3"/>
  <c r="K19" i="3"/>
  <c r="K72" i="3"/>
  <c r="K22" i="3"/>
  <c r="G11" i="3"/>
  <c r="K24" i="3"/>
  <c r="K35" i="3"/>
  <c r="J21" i="3"/>
  <c r="L34" i="3"/>
  <c r="H57" i="3"/>
  <c r="L94" i="3"/>
  <c r="K94" i="3"/>
  <c r="K95" i="3"/>
  <c r="K89" i="3"/>
  <c r="K79" i="3"/>
  <c r="K67" i="3"/>
  <c r="K62" i="3"/>
  <c r="I66" i="3"/>
  <c r="I58" i="3" s="1"/>
  <c r="J66" i="3"/>
  <c r="G66" i="3"/>
  <c r="G58" i="3" s="1"/>
  <c r="G27" i="3"/>
  <c r="K31" i="3"/>
  <c r="K25" i="3"/>
  <c r="L24" i="3"/>
  <c r="J27" i="3"/>
  <c r="I27" i="3"/>
  <c r="I11" i="3"/>
  <c r="K102" i="3" l="1"/>
  <c r="L102" i="3"/>
  <c r="J101" i="3"/>
  <c r="J58" i="3"/>
  <c r="K21" i="3"/>
  <c r="J10" i="3"/>
  <c r="J9" i="3" s="1"/>
  <c r="I57" i="3"/>
  <c r="L59" i="3"/>
  <c r="K59" i="3"/>
  <c r="K11" i="3"/>
  <c r="G10" i="3"/>
  <c r="G9" i="3" s="1"/>
  <c r="K27" i="3"/>
  <c r="L21" i="3"/>
  <c r="L66" i="3"/>
  <c r="G57" i="3"/>
  <c r="K66" i="3"/>
  <c r="L27" i="3"/>
  <c r="H10" i="3"/>
  <c r="L11" i="3"/>
  <c r="I10" i="3"/>
  <c r="I9" i="3" s="1"/>
  <c r="I10" i="1"/>
  <c r="J10" i="1"/>
  <c r="K10" i="1" s="1"/>
  <c r="H10" i="1"/>
  <c r="I13" i="1"/>
  <c r="J13" i="1"/>
  <c r="H13" i="1"/>
  <c r="G13" i="1"/>
  <c r="G16" i="1" s="1"/>
  <c r="K11" i="1"/>
  <c r="K14" i="1"/>
  <c r="K15" i="1"/>
  <c r="L101" i="3" l="1"/>
  <c r="K101" i="3"/>
  <c r="I16" i="1"/>
  <c r="J16" i="1"/>
  <c r="J25" i="1" s="1"/>
  <c r="K25" i="1" s="1"/>
  <c r="K58" i="3"/>
  <c r="L58" i="3"/>
  <c r="J57" i="3"/>
  <c r="K16" i="1"/>
  <c r="K9" i="3"/>
  <c r="K10" i="3"/>
  <c r="H9" i="3"/>
  <c r="L10" i="3"/>
  <c r="H16" i="1"/>
  <c r="L10" i="1"/>
  <c r="L13" i="1"/>
  <c r="K13" i="1"/>
  <c r="L9" i="3" l="1"/>
  <c r="L57" i="3"/>
  <c r="K57" i="3"/>
</calcChain>
</file>

<file path=xl/sharedStrings.xml><?xml version="1.0" encoding="utf-8"?>
<sst xmlns="http://schemas.openxmlformats.org/spreadsheetml/2006/main" count="409" uniqueCount="223">
  <si>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</si>
  <si>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</si>
  <si>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</si>
  <si>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</si>
  <si>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</si>
  <si>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</si>
  <si>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</si>
  <si>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</si>
  <si>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</si>
  <si>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</si>
  <si>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</si>
  <si>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</si>
  <si>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</si>
  <si>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</si>
  <si>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</si>
  <si>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</si>
  <si>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</si>
  <si>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</si>
  <si>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</si>
  <si>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</si>
  <si>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</si>
  <si>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</si>
  <si>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</si>
  <si>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</si>
  <si>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</si>
  <si>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</si>
  <si>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</si>
  <si>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TEKUĆI PLAN 2023.*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</si>
  <si>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</si>
  <si>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</si>
  <si>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</si>
  <si>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</si>
  <si>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</si>
  <si>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</si>
  <si>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</si>
  <si>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 xml:space="preserve"> RAČUN PRIHODA I RASHODA </t>
  </si>
  <si>
    <t>Pomoći proračunskim korisnicima iz proračuna koji im nije nadležan</t>
  </si>
  <si>
    <t>Tekuće pomoći pror.korisnicima iz pror. koji im nije nadležan</t>
  </si>
  <si>
    <t>Pomoći temeljem  prijenosa EU sredstava</t>
  </si>
  <si>
    <t>Prijenosi između proračunskog korisnika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</si>
  <si>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</si>
  <si>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</si>
  <si>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</si>
  <si>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</si>
  <si>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</si>
  <si>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</si>
  <si>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pruženih usluga</t>
  </si>
  <si>
    <t>Tekuće donacije</t>
  </si>
  <si>
    <t>Prihodi iz nadležnog proračuna i od HZZO-a temeljem ugovornih obveza</t>
  </si>
  <si>
    <t>Prihodi iz nadležnog proračuna za financiranje redovne djelatnosti proračunskog korisnika</t>
  </si>
  <si>
    <t>Prihodi iz nadležnog proračuna za financiranje rashoda poslovanja</t>
  </si>
  <si>
    <t>Ostali rashodi za zaposlene</t>
  </si>
  <si>
    <t>Doprinosi na plaće</t>
  </si>
  <si>
    <t>Doprinosi za obvezno zdravstveno osiguranje</t>
  </si>
  <si>
    <t>Naknade za prijevoz, rad na terenu i odvojeni život</t>
  </si>
  <si>
    <t>Stručno usavršavanje zaposlenika</t>
  </si>
  <si>
    <t>Ostale naknade troškova zaposlenima</t>
  </si>
  <si>
    <t>Rashodi za materijal i energiju</t>
  </si>
  <si>
    <t>Materijal i sirovine</t>
  </si>
  <si>
    <t>Energija</t>
  </si>
  <si>
    <t>Sitni inventar i autogume</t>
  </si>
  <si>
    <t>Materijal i dijelovi za tekuće i investicijsko održ.</t>
  </si>
  <si>
    <t>Službena, radna i zaštitna odjeća i obuća</t>
  </si>
  <si>
    <t>Rashodi za usluge</t>
  </si>
  <si>
    <t>Usluge telefona, pošte i prijevoza</t>
  </si>
  <si>
    <t>Usluge tekućeh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</si>
  <si>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</si>
  <si>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</si>
  <si>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</si>
  <si>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</si>
  <si>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</si>
  <si>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</si>
  <si>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</si>
  <si>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rahodi poslovanja</t>
  </si>
  <si>
    <t>Naknade za rad predstavničkih i izvršnih tijela, povjerenstava i slično</t>
  </si>
  <si>
    <t>Premije osiguranja</t>
  </si>
  <si>
    <t>Reprezentacija</t>
  </si>
  <si>
    <t xml:space="preserve">Pristojbe i naknade </t>
  </si>
  <si>
    <t>Financijski rashodi</t>
  </si>
  <si>
    <t>Ostali financijski rashodi</t>
  </si>
  <si>
    <t>Bankarske usluge i usluge platnog prometa</t>
  </si>
  <si>
    <t>Zatezne kamate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</si>
  <si>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</si>
  <si>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</si>
  <si>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</si>
  <si>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</si>
  <si>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</si>
  <si>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Nematerijalna proizvedena imovina</t>
  </si>
  <si>
    <t>Ulaganja u računalne programe</t>
  </si>
  <si>
    <t>Rashodi za nabavu proizvedene dugotr. imovine</t>
  </si>
  <si>
    <t>5=4/2*100</t>
  </si>
  <si>
    <t>6=4/3*100</t>
  </si>
  <si>
    <t>Prihodi iz nadležnog proračuna za financiranje rashoda za nabavu nefinancijske imovine</t>
  </si>
  <si>
    <t>Kapitalne donacije</t>
  </si>
  <si>
    <t>Kapitalne pomoći proračunskim korisnicima iz proračuna koji im nije nadležan</t>
  </si>
  <si>
    <t>1. SAŽETAK  RAČUNA PRIHODA I RASHODA I  RAČUNA FINANCIRANJA</t>
  </si>
  <si>
    <t>A) SAŽETAK  RAČUNA PRIHODA I RASHODA</t>
  </si>
  <si>
    <t>B) SAŽETAK RAČUNA FINANCIRANJA</t>
  </si>
  <si>
    <t>4 Prihodi za posebne namjene</t>
  </si>
  <si>
    <t>43 Prihodi za posebne namjene</t>
  </si>
  <si>
    <t>5 Pomoći</t>
  </si>
  <si>
    <t>51 Pomoći EU</t>
  </si>
  <si>
    <t>52 Ostale pomoći</t>
  </si>
  <si>
    <t>6 Donacije</t>
  </si>
  <si>
    <t>61 Donacije</t>
  </si>
  <si>
    <t>VIŠAK PRIHODA KORIŠTEN ZA POKRIĆE RASHODA</t>
  </si>
  <si>
    <t>9 Rezultat</t>
  </si>
  <si>
    <t>Račun prihoda/primitaka</t>
  </si>
  <si>
    <t>Naziv računa</t>
  </si>
  <si>
    <t>Rezultat poslovanja</t>
  </si>
  <si>
    <t>POKRIVENI MANJAK</t>
  </si>
  <si>
    <t xml:space="preserve">OSTVARENJE/IZVRŠENJE 
2024. </t>
  </si>
  <si>
    <t xml:space="preserve">OSTVARENJE/IZVRŠENJE 2024. </t>
  </si>
  <si>
    <t>Kazne, upravne mjere i ostali prihodi</t>
  </si>
  <si>
    <t xml:space="preserve">Ostali prihodi </t>
  </si>
  <si>
    <t>Rashodi za donacije, kazne, naknade šteta i kapitalne pomoći</t>
  </si>
  <si>
    <t xml:space="preserve">Kazne, penali i naknade štete </t>
  </si>
  <si>
    <t>Naknade šteta pravnim i fizičkim osobama</t>
  </si>
  <si>
    <t>RAZLIKA VIŠAK MANJAK</t>
  </si>
  <si>
    <t>RAZLIKA PRIMITAKA I IZDATAKA</t>
  </si>
  <si>
    <t>PRENESENI VIŠAK/MANJAK IZ PRETHODNE GODINE</t>
  </si>
  <si>
    <t>PRIJENOS VIŠKA/MANJKA U SLJEDEĆE RAZDOBLJE</t>
  </si>
  <si>
    <t xml:space="preserve">51 Pomoći EU </t>
  </si>
  <si>
    <t xml:space="preserve">11 Opći prihodi i primici </t>
  </si>
  <si>
    <t>RASHODI PREMA FUNKCIJSKOJ KLASIFIKACIJI</t>
  </si>
  <si>
    <t xml:space="preserve">UKUPNO RASHODI </t>
  </si>
  <si>
    <t>09 Obrazovanje</t>
  </si>
  <si>
    <t xml:space="preserve">091 Predškolsko i osnovno obrazovanje </t>
  </si>
  <si>
    <t>0911 Predškolsko obrazovanje</t>
  </si>
  <si>
    <t>096 Dodatne usluge u obrazovanju</t>
  </si>
  <si>
    <t>II. POSEBNI DIO</t>
  </si>
  <si>
    <t>4=3/2*100</t>
  </si>
  <si>
    <t>DJEČJI  VRTIĆ CIPELICA</t>
  </si>
  <si>
    <t xml:space="preserve">IZVORI FINANCIRANJA UKUPNO </t>
  </si>
  <si>
    <t xml:space="preserve">Opći prihodi i primici </t>
  </si>
  <si>
    <t>Vlastiti prihodi</t>
  </si>
  <si>
    <t>Pomoći</t>
  </si>
  <si>
    <t>Donacije</t>
  </si>
  <si>
    <t>Rezultat</t>
  </si>
  <si>
    <t>PROGRAM 1036</t>
  </si>
  <si>
    <t>PROGRAMI DV CIPELICA</t>
  </si>
  <si>
    <t>Aktivnost 1036A103601</t>
  </si>
  <si>
    <t>Opći prihodi i primici</t>
  </si>
  <si>
    <t>Plaće</t>
  </si>
  <si>
    <t xml:space="preserve">Ostali rashodi za zaposlene </t>
  </si>
  <si>
    <t>3121</t>
  </si>
  <si>
    <t>Aktivnost 1036A103602</t>
  </si>
  <si>
    <t>Materijalni i financijski rashodi</t>
  </si>
  <si>
    <t>Uredski materijal i ostali materijalni rashodi</t>
  </si>
  <si>
    <t>Materijal i dijelovi za tekuće invest. održavanje</t>
  </si>
  <si>
    <t>Sitni inventar i auto gume</t>
  </si>
  <si>
    <t>Usluge tekućeg i investicijskog održavanja</t>
  </si>
  <si>
    <t>Ostali nespomenuti rashodi poslovanja</t>
  </si>
  <si>
    <t>Rashodi za nabavu proizvedene dugotrajne imovine</t>
  </si>
  <si>
    <t>Naknade za prijevoz</t>
  </si>
  <si>
    <t>Službena i radna odjeća i obuća</t>
  </si>
  <si>
    <t xml:space="preserve">Komunalne usluge </t>
  </si>
  <si>
    <t>Naknade za rad predstavničkih i izvršnih tijela</t>
  </si>
  <si>
    <t>Pristojbe i naknade</t>
  </si>
  <si>
    <t>Bankarske usluge i platni promet</t>
  </si>
  <si>
    <t>Donacije - višak</t>
  </si>
  <si>
    <t>Izvještaj o korištenju sredstava fondova Europske unije</t>
  </si>
  <si>
    <t xml:space="preserve">EU fond </t>
  </si>
  <si>
    <t>Izvršenje 2021.</t>
  </si>
  <si>
    <t>Plan 2022.</t>
  </si>
  <si>
    <t>PRIHODI</t>
  </si>
  <si>
    <t>RASHODI</t>
  </si>
  <si>
    <t>Stanje potraživanja od EU</t>
  </si>
  <si>
    <t>EUROPSKI SOCIJALNI FOND</t>
  </si>
  <si>
    <t>UKUPNO</t>
  </si>
  <si>
    <t>Ukupno ugovorena sredstva</t>
  </si>
  <si>
    <t>Ukupno uplaćena sredstva</t>
  </si>
  <si>
    <t>Dječji vrtić Cipelica - 49341</t>
  </si>
  <si>
    <t>OPIS</t>
  </si>
  <si>
    <t>Stanje nenaplaćenih potraživanja</t>
  </si>
  <si>
    <t>Dospjele obveze</t>
  </si>
  <si>
    <t>Potencijalne obveze po osnovi sudskih sporova</t>
  </si>
  <si>
    <t>GODIŠNJI IZVJEŠTAJ O IZVRŠENJU FINANCIJSKOG PLANA DJEČJEG VRTIĆA CIPELICA ZA 2025. GODINU</t>
  </si>
  <si>
    <t>IZVORNI PLAN/REBALANS 2025.</t>
  </si>
  <si>
    <t xml:space="preserve">OSTVARENJE/IZVRŠENJE 
2025. </t>
  </si>
  <si>
    <t>IZVORNI PLAN/REBALANS 2025.*</t>
  </si>
  <si>
    <t xml:space="preserve">OSTVARENJE/IZVRŠENJE 2025. </t>
  </si>
  <si>
    <t>431 Namjenski prihodi - proračunski korisnici</t>
  </si>
  <si>
    <t>531 Pomoći iz državnog proračuna - proračunski korisnici</t>
  </si>
  <si>
    <t xml:space="preserve">581 - Prijenos prorač. korisnicima iz nadležnog proračuna </t>
  </si>
  <si>
    <t xml:space="preserve">431 - Namjenski prihodi - proračunski korisnici </t>
  </si>
  <si>
    <t>531 - Pomoći iz državnog proračuna - proračunski korisnici</t>
  </si>
  <si>
    <t>581 - Prijenos prorač. korisnicima iz nadležnog proračuna</t>
  </si>
  <si>
    <t>GODIŠNJI IZVJEŠTAJ O IZVRŠENJU FINANCIJSKOG PLANA ZA 2025. GODINU</t>
  </si>
  <si>
    <t>Pomoći od izvanproračunskih korisnika</t>
  </si>
  <si>
    <t>Tekuće pomoći od izvanproračunskih korisnika</t>
  </si>
  <si>
    <t>OSTVARENJE/IZVRŠENJE 2024.</t>
  </si>
  <si>
    <t>Instrumenti i uređaji</t>
  </si>
  <si>
    <t xml:space="preserve">IZVRŠENJE 2024. </t>
  </si>
  <si>
    <t>IZVŠENJE 2025.</t>
  </si>
  <si>
    <t xml:space="preserve">Rashodi za materijal i energiju </t>
  </si>
  <si>
    <t>Namjenski prihodi - proračunski korisnici - višak</t>
  </si>
  <si>
    <t>Prijenos prorač. korisnicima iz nadležnog proračuna</t>
  </si>
  <si>
    <t>Namjenski prihodi - proračunski korisnici</t>
  </si>
  <si>
    <t>Pomoći iz državnog proračuna-proračunski korisnici</t>
  </si>
  <si>
    <t>IZVORNI PLAN 2025.</t>
  </si>
  <si>
    <t>OSTVARENJE/     IZVRŠENJE 2025.</t>
  </si>
  <si>
    <t xml:space="preserve">31. prosinac 2025. </t>
  </si>
  <si>
    <t>NAZIV</t>
  </si>
  <si>
    <t>ŠIFRA</t>
  </si>
  <si>
    <t>Stanje na 31.12.2025.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</si>
  <si>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</si>
  <si>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</si>
  <si>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</si>
  <si>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</si>
  <si>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</si>
  <si>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NETO FINANCIRANJE</t>
  </si>
  <si>
    <t>VIŠAK/MANJAK + NETO FINANCIRANJE</t>
  </si>
  <si>
    <t>Tekuće pomoći temeljem prijenosa EU sredstava</t>
  </si>
  <si>
    <t>Prihodi od upravnih i administrativnih pristojbi, pristojbi po posebnim propisima i naknada</t>
  </si>
  <si>
    <t xml:space="preserve"> Prihodi od prodaje proizvoda i robe te pruženih usluga, prihodi od donacija te povrati po protestnim jamstvima</t>
  </si>
  <si>
    <t>Donacije od pravnih i fizičkih osoba izvan općeg proračuna te povrat donacija i kapitalnih pomoći po protestiranim jamstvima</t>
  </si>
  <si>
    <t xml:space="preserve">Rezultat - višak/manjak </t>
  </si>
  <si>
    <t>Višak prihoda i primitaka</t>
  </si>
  <si>
    <t>Usluge telefona, interneta, pošte i prijevoza</t>
  </si>
  <si>
    <t>Rezultat - višak/manjak</t>
  </si>
  <si>
    <t>Manjak prihoda i primitaka</t>
  </si>
  <si>
    <t>od 1. srpnja 2013. - 31. 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</si>
</sst>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;[Red]&quot;-&quot;#,##0&quot; &quot;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sz val="12"/>
      <color rgb="FF00206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color rgb="FF002060"/>
      <name val="Calibri"/>
      <family val="2"/>
      <scheme val="minor"/>
    </font>
    <font>
      <b/>
      <sz val="11"/>
      <color indexed="8"/>
      <name val="Times New Roman"/>
      <family val="1"/>
      <charset val="238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2"/>
      <color rgb="FF002060"/>
      <name val="Calibri"/>
      <family val="2"/>
    </font>
    <font>
      <sz val="8"/>
      <color rgb="FF000000"/>
      <name val="Calibri"/>
      <family val="2"/>
    </font>
    <font>
      <b/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35" fillId="0" borderId="0"/>
  </cellStyleXfs>
  <cellXfs count="408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0" fillId="3" borderId="0" xfId="0" applyFill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4" fillId="0" borderId="3" xfId="0" quotePrefix="1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4" fillId="3" borderId="3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Font="1"/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12" fillId="0" borderId="0" xfId="0" applyFont="1"/>
    <xf numFmtId="0" fontId="10" fillId="2" borderId="3" xfId="0" applyNumberFormat="1" applyFont="1" applyFill="1" applyBorder="1" applyAlignment="1" applyProtection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4" fontId="8" fillId="3" borderId="3" xfId="0" applyNumberFormat="1" applyFont="1" applyFill="1" applyBorder="1" applyAlignment="1">
      <alignment horizontal="right"/>
    </xf>
    <xf numFmtId="0" fontId="11" fillId="3" borderId="3" xfId="0" quotePrefix="1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4" fontId="13" fillId="3" borderId="3" xfId="0" applyNumberFormat="1" applyFont="1" applyFill="1" applyBorder="1" applyAlignment="1">
      <alignment horizontal="right"/>
    </xf>
    <xf numFmtId="0" fontId="11" fillId="3" borderId="3" xfId="0" quotePrefix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3" xfId="0" applyNumberFormat="1" applyFont="1" applyFill="1" applyBorder="1" applyAlignment="1" applyProtection="1">
      <alignment horizontal="left" vertical="center"/>
    </xf>
    <xf numFmtId="0" fontId="6" fillId="3" borderId="3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" fontId="18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/>
    </xf>
    <xf numFmtId="4" fontId="18" fillId="2" borderId="3" xfId="0" applyNumberFormat="1" applyFont="1" applyFill="1" applyBorder="1" applyAlignment="1" applyProtection="1">
      <alignment horizontal="right" wrapText="1"/>
    </xf>
    <xf numFmtId="0" fontId="17" fillId="0" borderId="0" xfId="0" applyFont="1"/>
    <xf numFmtId="0" fontId="20" fillId="0" borderId="3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7" fillId="3" borderId="0" xfId="0" applyFont="1" applyFill="1"/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2" fillId="0" borderId="3" xfId="0" applyNumberFormat="1" applyFont="1" applyBorder="1"/>
    <xf numFmtId="4" fontId="20" fillId="0" borderId="3" xfId="0" applyNumberFormat="1" applyFont="1" applyBorder="1"/>
    <xf numFmtId="4" fontId="21" fillId="0" borderId="0" xfId="0" applyNumberFormat="1" applyFont="1"/>
    <xf numFmtId="4" fontId="24" fillId="0" borderId="3" xfId="0" applyNumberFormat="1" applyFont="1" applyBorder="1"/>
    <xf numFmtId="4" fontId="25" fillId="0" borderId="0" xfId="0" applyNumberFormat="1" applyFont="1"/>
    <xf numFmtId="0" fontId="17" fillId="0" borderId="8" xfId="0" applyFont="1" applyBorder="1"/>
    <xf numFmtId="4" fontId="20" fillId="0" borderId="7" xfId="0" applyNumberFormat="1" applyFont="1" applyBorder="1"/>
    <xf numFmtId="4" fontId="23" fillId="0" borderId="7" xfId="0" applyNumberFormat="1" applyFont="1" applyBorder="1"/>
    <xf numFmtId="0" fontId="10" fillId="2" borderId="7" xfId="0" applyNumberFormat="1" applyFont="1" applyFill="1" applyBorder="1" applyAlignment="1" applyProtection="1">
      <alignment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49" fontId="6" fillId="3" borderId="11" xfId="2" applyNumberFormat="1" applyFont="1" applyFill="1" applyBorder="1" applyAlignment="1">
      <alignment horizontal="left" vertical="center" wrapText="1"/>
    </xf>
    <xf numFmtId="4" fontId="6" fillId="3" borderId="11" xfId="2" applyNumberFormat="1" applyFont="1" applyFill="1" applyBorder="1" applyAlignment="1">
      <alignment horizontal="right" vertical="center"/>
    </xf>
    <xf numFmtId="49" fontId="7" fillId="0" borderId="11" xfId="2" applyNumberFormat="1" applyFont="1" applyBorder="1" applyAlignment="1">
      <alignment horizontal="left" vertical="center" wrapText="1"/>
    </xf>
    <xf numFmtId="4" fontId="7" fillId="0" borderId="11" xfId="2" applyNumberFormat="1" applyFont="1" applyBorder="1" applyAlignment="1">
      <alignment horizontal="right" vertical="center"/>
    </xf>
    <xf numFmtId="49" fontId="10" fillId="0" borderId="11" xfId="2" applyNumberFormat="1" applyFont="1" applyBorder="1" applyAlignment="1">
      <alignment horizontal="left" vertical="center" wrapText="1"/>
    </xf>
    <xf numFmtId="4" fontId="10" fillId="0" borderId="11" xfId="2" applyNumberFormat="1" applyFont="1" applyBorder="1" applyAlignment="1">
      <alignment horizontal="right" vertical="center"/>
    </xf>
    <xf numFmtId="49" fontId="6" fillId="2" borderId="11" xfId="1" applyNumberFormat="1" applyFont="1" applyFill="1" applyBorder="1" applyAlignment="1">
      <alignment horizontal="left" vertical="center" wrapText="1"/>
    </xf>
    <xf numFmtId="4" fontId="6" fillId="2" borderId="11" xfId="2" applyNumberFormat="1" applyFont="1" applyFill="1" applyBorder="1" applyAlignment="1">
      <alignment horizontal="right" vertical="center"/>
    </xf>
    <xf numFmtId="4" fontId="6" fillId="2" borderId="11" xfId="1" applyNumberFormat="1" applyFont="1" applyFill="1" applyBorder="1" applyAlignment="1">
      <alignment horizontal="right" vertical="center" wrapText="1"/>
    </xf>
    <xf numFmtId="4" fontId="6" fillId="2" borderId="11" xfId="1" applyNumberFormat="1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center" vertical="center" wrapText="1"/>
    </xf>
    <xf numFmtId="3" fontId="6" fillId="7" borderId="15" xfId="0" applyNumberFormat="1" applyFont="1" applyFill="1" applyBorder="1" applyAlignment="1">
      <alignment vertical="center" wrapText="1"/>
    </xf>
    <xf numFmtId="4" fontId="7" fillId="7" borderId="15" xfId="0" applyNumberFormat="1" applyFont="1" applyFill="1" applyBorder="1" applyAlignment="1">
      <alignment vertical="center" wrapText="1"/>
    </xf>
    <xf numFmtId="3" fontId="11" fillId="4" borderId="15" xfId="0" applyNumberFormat="1" applyFont="1" applyFill="1" applyBorder="1" applyAlignment="1">
      <alignment vertical="center" wrapText="1"/>
    </xf>
    <xf numFmtId="4" fontId="11" fillId="4" borderId="15" xfId="0" applyNumberFormat="1" applyFont="1" applyFill="1" applyBorder="1" applyAlignment="1">
      <alignment vertical="center" wrapText="1"/>
    </xf>
    <xf numFmtId="3" fontId="7" fillId="4" borderId="15" xfId="0" applyNumberFormat="1" applyFont="1" applyFill="1" applyBorder="1" applyAlignment="1">
      <alignment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4" fontId="7" fillId="4" borderId="15" xfId="0" applyNumberFormat="1" applyFont="1" applyFill="1" applyBorder="1" applyAlignment="1">
      <alignment vertical="center" wrapText="1"/>
    </xf>
    <xf numFmtId="3" fontId="7" fillId="6" borderId="15" xfId="0" applyNumberFormat="1" applyFont="1" applyFill="1" applyBorder="1" applyAlignment="1">
      <alignment vertical="center" wrapText="1"/>
    </xf>
    <xf numFmtId="4" fontId="7" fillId="6" borderId="15" xfId="0" applyNumberFormat="1" applyFont="1" applyFill="1" applyBorder="1" applyAlignment="1">
      <alignment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right" vertical="center" wrapText="1"/>
    </xf>
    <xf numFmtId="0" fontId="33" fillId="0" borderId="0" xfId="0" applyFont="1"/>
    <xf numFmtId="164" fontId="33" fillId="0" borderId="0" xfId="0" applyNumberFormat="1" applyFont="1"/>
    <xf numFmtId="0" fontId="6" fillId="6" borderId="28" xfId="0" applyFont="1" applyFill="1" applyBorder="1" applyAlignment="1">
      <alignment horizontal="center" vertical="center" wrapText="1"/>
    </xf>
    <xf numFmtId="4" fontId="7" fillId="8" borderId="15" xfId="0" applyNumberFormat="1" applyFont="1" applyFill="1" applyBorder="1" applyAlignment="1">
      <alignment vertical="center" wrapText="1"/>
    </xf>
    <xf numFmtId="0" fontId="0" fillId="2" borderId="0" xfId="0" applyFill="1"/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3" fillId="2" borderId="3" xfId="0" applyNumberFormat="1" applyFont="1" applyFill="1" applyBorder="1" applyAlignment="1">
      <alignment horizontal="right"/>
    </xf>
    <xf numFmtId="0" fontId="12" fillId="2" borderId="0" xfId="0" applyFont="1" applyFill="1"/>
    <xf numFmtId="0" fontId="34" fillId="3" borderId="3" xfId="0" applyNumberFormat="1" applyFont="1" applyFill="1" applyBorder="1" applyAlignment="1" applyProtection="1">
      <alignment horizontal="center" vertical="center" wrapText="1"/>
    </xf>
    <xf numFmtId="0" fontId="34" fillId="0" borderId="3" xfId="0" quotePrefix="1" applyNumberFormat="1" applyFont="1" applyFill="1" applyBorder="1" applyAlignment="1" applyProtection="1">
      <alignment horizontal="center" vertical="center" wrapText="1"/>
    </xf>
    <xf numFmtId="0" fontId="34" fillId="2" borderId="3" xfId="0" applyNumberFormat="1" applyFont="1" applyFill="1" applyBorder="1" applyAlignment="1" applyProtection="1">
      <alignment horizontal="center" vertical="center" wrapText="1"/>
    </xf>
    <xf numFmtId="0" fontId="36" fillId="0" borderId="0" xfId="3" applyFont="1"/>
    <xf numFmtId="0" fontId="37" fillId="0" borderId="0" xfId="3" applyFont="1"/>
    <xf numFmtId="0" fontId="38" fillId="0" borderId="0" xfId="3" applyFont="1"/>
    <xf numFmtId="4" fontId="11" fillId="4" borderId="11" xfId="3" applyNumberFormat="1" applyFont="1" applyFill="1" applyBorder="1" applyAlignment="1">
      <alignment horizontal="right" vertical="center" wrapText="1"/>
    </xf>
    <xf numFmtId="3" fontId="6" fillId="4" borderId="11" xfId="3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4" fontId="23" fillId="3" borderId="3" xfId="0" applyNumberFormat="1" applyFont="1" applyFill="1" applyBorder="1"/>
    <xf numFmtId="0" fontId="26" fillId="3" borderId="11" xfId="1" applyFont="1" applyFill="1" applyBorder="1" applyAlignment="1">
      <alignment horizontal="center" vertical="center" wrapText="1"/>
    </xf>
    <xf numFmtId="3" fontId="26" fillId="6" borderId="11" xfId="3" applyNumberFormat="1" applyFont="1" applyFill="1" applyBorder="1" applyAlignment="1">
      <alignment horizontal="center" vertical="center" wrapText="1"/>
    </xf>
    <xf numFmtId="0" fontId="40" fillId="0" borderId="0" xfId="3" applyFont="1"/>
    <xf numFmtId="3" fontId="33" fillId="0" borderId="0" xfId="3" applyNumberFormat="1" applyFont="1"/>
    <xf numFmtId="3" fontId="33" fillId="0" borderId="0" xfId="3" applyNumberFormat="1" applyFont="1" applyAlignment="1">
      <alignment vertical="center"/>
    </xf>
    <xf numFmtId="4" fontId="10" fillId="5" borderId="13" xfId="3" applyNumberFormat="1" applyFont="1" applyFill="1" applyBorder="1" applyAlignment="1">
      <alignment horizontal="right" vertical="center"/>
    </xf>
    <xf numFmtId="4" fontId="10" fillId="5" borderId="11" xfId="3" applyNumberFormat="1" applyFont="1" applyFill="1" applyBorder="1" applyAlignment="1">
      <alignment horizontal="right" vertical="center"/>
    </xf>
    <xf numFmtId="0" fontId="10" fillId="5" borderId="11" xfId="3" applyFont="1" applyFill="1" applyBorder="1" applyAlignment="1">
      <alignment horizontal="left" vertical="center" wrapText="1"/>
    </xf>
    <xf numFmtId="0" fontId="10" fillId="5" borderId="11" xfId="3" applyFont="1" applyFill="1" applyBorder="1" applyAlignment="1">
      <alignment horizontal="center" vertical="center"/>
    </xf>
    <xf numFmtId="4" fontId="7" fillId="5" borderId="11" xfId="3" applyNumberFormat="1" applyFont="1" applyFill="1" applyBorder="1" applyAlignment="1">
      <alignment horizontal="right" vertical="center"/>
    </xf>
    <xf numFmtId="0" fontId="6" fillId="5" borderId="11" xfId="3" applyFont="1" applyFill="1" applyBorder="1" applyAlignment="1">
      <alignment horizontal="left" vertical="center" wrapText="1"/>
    </xf>
    <xf numFmtId="0" fontId="6" fillId="5" borderId="11" xfId="3" applyFont="1" applyFill="1" applyBorder="1" applyAlignment="1">
      <alignment horizontal="center" vertical="center"/>
    </xf>
    <xf numFmtId="4" fontId="6" fillId="6" borderId="11" xfId="3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horizontal="left" vertical="center"/>
    </xf>
    <xf numFmtId="4" fontId="10" fillId="0" borderId="11" xfId="3" applyNumberFormat="1" applyFont="1" applyBorder="1" applyAlignment="1">
      <alignment horizontal="right" vertical="center"/>
    </xf>
    <xf numFmtId="0" fontId="10" fillId="0" borderId="11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center" vertical="center"/>
    </xf>
    <xf numFmtId="4" fontId="7" fillId="0" borderId="11" xfId="3" applyNumberFormat="1" applyFont="1" applyBorder="1" applyAlignment="1">
      <alignment horizontal="right" vertical="center"/>
    </xf>
    <xf numFmtId="0" fontId="6" fillId="0" borderId="11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center" vertical="center"/>
    </xf>
    <xf numFmtId="3" fontId="41" fillId="0" borderId="0" xfId="3" applyNumberFormat="1" applyFont="1" applyAlignment="1">
      <alignment vertical="center"/>
    </xf>
    <xf numFmtId="0" fontId="6" fillId="6" borderId="11" xfId="3" applyNumberFormat="1" applyFont="1" applyFill="1" applyBorder="1" applyAlignment="1">
      <alignment horizontal="left" vertical="center"/>
    </xf>
    <xf numFmtId="3" fontId="41" fillId="0" borderId="0" xfId="3" applyNumberFormat="1" applyFont="1"/>
    <xf numFmtId="3" fontId="42" fillId="0" borderId="0" xfId="3" applyNumberFormat="1" applyFont="1"/>
    <xf numFmtId="0" fontId="7" fillId="0" borderId="11" xfId="3" applyFont="1" applyBorder="1" applyAlignment="1">
      <alignment horizontal="left" vertical="center" wrapText="1"/>
    </xf>
    <xf numFmtId="4" fontId="11" fillId="5" borderId="11" xfId="3" applyNumberFormat="1" applyFont="1" applyFill="1" applyBorder="1" applyAlignment="1">
      <alignment horizontal="right" vertical="center"/>
    </xf>
    <xf numFmtId="4" fontId="11" fillId="0" borderId="11" xfId="3" applyNumberFormat="1" applyFont="1" applyBorder="1" applyAlignment="1">
      <alignment horizontal="right" vertical="center"/>
    </xf>
    <xf numFmtId="0" fontId="11" fillId="0" borderId="11" xfId="3" applyFont="1" applyBorder="1" applyAlignment="1">
      <alignment horizontal="left" vertical="center" wrapText="1"/>
    </xf>
    <xf numFmtId="0" fontId="11" fillId="0" borderId="11" xfId="3" applyFont="1" applyBorder="1" applyAlignment="1">
      <alignment horizontal="center" vertical="center"/>
    </xf>
    <xf numFmtId="4" fontId="6" fillId="5" borderId="11" xfId="3" applyNumberFormat="1" applyFont="1" applyFill="1" applyBorder="1" applyAlignment="1">
      <alignment horizontal="right" vertical="center"/>
    </xf>
    <xf numFmtId="4" fontId="6" fillId="0" borderId="11" xfId="3" applyNumberFormat="1" applyFont="1" applyBorder="1" applyAlignment="1">
      <alignment horizontal="right" vertical="center"/>
    </xf>
    <xf numFmtId="0" fontId="10" fillId="5" borderId="11" xfId="3" applyNumberFormat="1" applyFont="1" applyFill="1" applyBorder="1" applyAlignment="1">
      <alignment horizontal="center" vertical="center"/>
    </xf>
    <xf numFmtId="3" fontId="10" fillId="5" borderId="11" xfId="3" applyNumberFormat="1" applyFont="1" applyFill="1" applyBorder="1" applyAlignment="1">
      <alignment horizontal="left" vertical="center"/>
    </xf>
    <xf numFmtId="3" fontId="7" fillId="5" borderId="11" xfId="3" applyNumberFormat="1" applyFont="1" applyFill="1" applyBorder="1" applyAlignment="1">
      <alignment horizontal="left" vertical="center"/>
    </xf>
    <xf numFmtId="0" fontId="6" fillId="5" borderId="11" xfId="3" applyNumberFormat="1" applyFont="1" applyFill="1" applyBorder="1" applyAlignment="1">
      <alignment horizontal="center" vertical="center"/>
    </xf>
    <xf numFmtId="3" fontId="6" fillId="5" borderId="11" xfId="3" applyNumberFormat="1" applyFont="1" applyFill="1" applyBorder="1" applyAlignment="1">
      <alignment horizontal="center" vertical="center"/>
    </xf>
    <xf numFmtId="3" fontId="11" fillId="5" borderId="11" xfId="3" applyNumberFormat="1" applyFont="1" applyFill="1" applyBorder="1" applyAlignment="1">
      <alignment horizontal="left" vertical="center"/>
    </xf>
    <xf numFmtId="3" fontId="11" fillId="5" borderId="11" xfId="3" applyNumberFormat="1" applyFont="1" applyFill="1" applyBorder="1" applyAlignment="1">
      <alignment horizontal="center" vertical="center"/>
    </xf>
    <xf numFmtId="3" fontId="6" fillId="5" borderId="11" xfId="3" applyNumberFormat="1" applyFont="1" applyFill="1" applyBorder="1" applyAlignment="1">
      <alignment horizontal="left" vertical="center"/>
    </xf>
    <xf numFmtId="3" fontId="43" fillId="0" borderId="0" xfId="3" applyNumberFormat="1" applyFont="1"/>
    <xf numFmtId="3" fontId="42" fillId="0" borderId="0" xfId="3" applyNumberFormat="1" applyFont="1" applyAlignment="1">
      <alignment vertical="center"/>
    </xf>
    <xf numFmtId="0" fontId="6" fillId="0" borderId="11" xfId="3" applyFont="1" applyBorder="1" applyAlignment="1">
      <alignment horizontal="left" vertical="center"/>
    </xf>
    <xf numFmtId="0" fontId="6" fillId="3" borderId="11" xfId="3" applyFont="1" applyFill="1" applyBorder="1" applyAlignment="1">
      <alignment horizontal="left" vertical="center"/>
    </xf>
    <xf numFmtId="4" fontId="11" fillId="0" borderId="11" xfId="3" applyNumberFormat="1" applyFont="1" applyBorder="1" applyAlignment="1">
      <alignment vertical="center"/>
    </xf>
    <xf numFmtId="3" fontId="6" fillId="5" borderId="11" xfId="3" applyNumberFormat="1" applyFont="1" applyFill="1" applyBorder="1" applyAlignment="1">
      <alignment horizontal="right" vertical="center"/>
    </xf>
    <xf numFmtId="4" fontId="6" fillId="2" borderId="11" xfId="3" applyNumberFormat="1" applyFont="1" applyFill="1" applyBorder="1" applyAlignment="1">
      <alignment vertical="center"/>
    </xf>
    <xf numFmtId="3" fontId="6" fillId="6" borderId="11" xfId="3" applyNumberFormat="1" applyFont="1" applyFill="1" applyBorder="1" applyAlignment="1">
      <alignment horizontal="left" vertical="center" wrapText="1"/>
    </xf>
    <xf numFmtId="3" fontId="11" fillId="6" borderId="11" xfId="3" applyNumberFormat="1" applyFont="1" applyFill="1" applyBorder="1" applyAlignment="1">
      <alignment horizontal="left" vertical="center" wrapText="1"/>
    </xf>
    <xf numFmtId="3" fontId="33" fillId="0" borderId="0" xfId="3" applyNumberFormat="1" applyFont="1" applyAlignment="1">
      <alignment horizontal="right" vertical="center"/>
    </xf>
    <xf numFmtId="3" fontId="42" fillId="0" borderId="0" xfId="3" applyNumberFormat="1" applyFont="1" applyAlignment="1">
      <alignment horizontal="right" vertical="center"/>
    </xf>
    <xf numFmtId="0" fontId="6" fillId="5" borderId="11" xfId="3" applyFont="1" applyFill="1" applyBorder="1" applyAlignment="1">
      <alignment horizontal="right" vertical="center"/>
    </xf>
    <xf numFmtId="3" fontId="43" fillId="0" borderId="0" xfId="3" applyNumberFormat="1" applyFont="1" applyAlignment="1">
      <alignment horizontal="right" vertical="center"/>
    </xf>
    <xf numFmtId="3" fontId="41" fillId="0" borderId="0" xfId="3" applyNumberFormat="1" applyFont="1" applyAlignment="1">
      <alignment horizontal="right" vertical="center"/>
    </xf>
    <xf numFmtId="0" fontId="7" fillId="5" borderId="11" xfId="3" applyFont="1" applyFill="1" applyBorder="1" applyAlignment="1">
      <alignment horizontal="left" vertical="center" wrapText="1"/>
    </xf>
    <xf numFmtId="0" fontId="11" fillId="5" borderId="11" xfId="3" applyFont="1" applyFill="1" applyBorder="1" applyAlignment="1">
      <alignment horizontal="left" vertical="center" wrapText="1"/>
    </xf>
    <xf numFmtId="0" fontId="11" fillId="5" borderId="11" xfId="3" applyFont="1" applyFill="1" applyBorder="1" applyAlignment="1">
      <alignment horizontal="center" vertical="center"/>
    </xf>
    <xf numFmtId="3" fontId="33" fillId="0" borderId="0" xfId="3" applyNumberFormat="1" applyFont="1" applyAlignment="1">
      <alignment horizontal="right"/>
    </xf>
    <xf numFmtId="3" fontId="43" fillId="0" borderId="0" xfId="3" applyNumberFormat="1" applyFont="1" applyAlignment="1">
      <alignment horizontal="right"/>
    </xf>
    <xf numFmtId="3" fontId="42" fillId="0" borderId="15" xfId="3" applyNumberFormat="1" applyFont="1" applyBorder="1" applyAlignment="1">
      <alignment horizontal="right"/>
    </xf>
    <xf numFmtId="3" fontId="42" fillId="0" borderId="24" xfId="3" applyNumberFormat="1" applyFont="1" applyBorder="1" applyAlignment="1">
      <alignment horizontal="right"/>
    </xf>
    <xf numFmtId="3" fontId="41" fillId="0" borderId="0" xfId="3" applyNumberFormat="1" applyFont="1" applyAlignment="1">
      <alignment horizontal="center" vertical="center" wrapText="1"/>
    </xf>
    <xf numFmtId="3" fontId="41" fillId="0" borderId="23" xfId="3" applyNumberFormat="1" applyFont="1" applyBorder="1" applyAlignment="1">
      <alignment horizontal="center" vertical="center" wrapText="1"/>
    </xf>
    <xf numFmtId="4" fontId="11" fillId="6" borderId="11" xfId="3" applyNumberFormat="1" applyFont="1" applyFill="1" applyBorder="1" applyAlignment="1">
      <alignment horizontal="right" vertical="center" wrapText="1"/>
    </xf>
    <xf numFmtId="3" fontId="44" fillId="0" borderId="0" xfId="3" applyNumberFormat="1" applyFont="1"/>
    <xf numFmtId="3" fontId="44" fillId="0" borderId="0" xfId="3" applyNumberFormat="1" applyFont="1" applyAlignment="1">
      <alignment horizontal="right" vertical="center"/>
    </xf>
    <xf numFmtId="4" fontId="6" fillId="5" borderId="11" xfId="3" applyNumberFormat="1" applyFont="1" applyFill="1" applyBorder="1" applyAlignment="1">
      <alignment horizontal="right" vertical="center" wrapText="1"/>
    </xf>
    <xf numFmtId="0" fontId="10" fillId="5" borderId="11" xfId="3" applyFont="1" applyFill="1" applyBorder="1" applyAlignment="1">
      <alignment horizontal="center" vertical="center" wrapText="1"/>
    </xf>
    <xf numFmtId="3" fontId="45" fillId="0" borderId="0" xfId="3" applyNumberFormat="1" applyFont="1"/>
    <xf numFmtId="3" fontId="45" fillId="0" borderId="0" xfId="3" applyNumberFormat="1" applyFont="1" applyAlignment="1">
      <alignment horizontal="right" vertical="center"/>
    </xf>
    <xf numFmtId="3" fontId="31" fillId="5" borderId="11" xfId="3" applyNumberFormat="1" applyFont="1" applyFill="1" applyBorder="1" applyAlignment="1">
      <alignment horizontal="center" vertical="center" wrapText="1"/>
    </xf>
    <xf numFmtId="0" fontId="6" fillId="5" borderId="11" xfId="3" applyFont="1" applyFill="1" applyBorder="1" applyAlignment="1">
      <alignment horizontal="center" vertical="center" wrapText="1"/>
    </xf>
    <xf numFmtId="3" fontId="43" fillId="0" borderId="0" xfId="3" applyNumberFormat="1" applyFont="1" applyAlignment="1">
      <alignment horizontal="left"/>
    </xf>
    <xf numFmtId="0" fontId="33" fillId="0" borderId="0" xfId="3" applyFont="1" applyAlignment="1">
      <alignment horizontal="center" wrapText="1"/>
    </xf>
    <xf numFmtId="0" fontId="41" fillId="0" borderId="0" xfId="3" applyFont="1" applyAlignment="1">
      <alignment vertical="center" wrapText="1"/>
    </xf>
    <xf numFmtId="0" fontId="41" fillId="2" borderId="0" xfId="1" applyFont="1" applyFill="1" applyAlignment="1">
      <alignment vertical="center" wrapText="1"/>
    </xf>
    <xf numFmtId="3" fontId="46" fillId="0" borderId="0" xfId="3" applyNumberFormat="1" applyFont="1" applyAlignment="1">
      <alignment vertical="center"/>
    </xf>
    <xf numFmtId="0" fontId="26" fillId="6" borderId="12" xfId="3" applyFont="1" applyFill="1" applyBorder="1" applyAlignment="1">
      <alignment horizontal="center" vertical="center" wrapText="1"/>
    </xf>
    <xf numFmtId="3" fontId="26" fillId="6" borderId="12" xfId="3" applyNumberFormat="1" applyFont="1" applyFill="1" applyBorder="1" applyAlignment="1">
      <alignment horizontal="center" vertical="center" wrapText="1"/>
    </xf>
    <xf numFmtId="3" fontId="47" fillId="0" borderId="0" xfId="3" applyNumberFormat="1" applyFont="1" applyAlignment="1">
      <alignment horizontal="right" vertical="center"/>
    </xf>
    <xf numFmtId="3" fontId="47" fillId="0" borderId="0" xfId="3" applyNumberFormat="1" applyFont="1"/>
    <xf numFmtId="3" fontId="26" fillId="5" borderId="11" xfId="3" applyNumberFormat="1" applyFont="1" applyFill="1" applyBorder="1" applyAlignment="1">
      <alignment horizontal="center" vertical="center" wrapText="1"/>
    </xf>
    <xf numFmtId="4" fontId="11" fillId="5" borderId="11" xfId="3" applyNumberFormat="1" applyFont="1" applyFill="1" applyBorder="1" applyAlignment="1">
      <alignment horizontal="right" vertical="center" wrapText="1"/>
    </xf>
    <xf numFmtId="4" fontId="10" fillId="5" borderId="11" xfId="3" applyNumberFormat="1" applyFont="1" applyFill="1" applyBorder="1" applyAlignment="1">
      <alignment horizontal="right" vertical="center" wrapText="1"/>
    </xf>
    <xf numFmtId="0" fontId="6" fillId="5" borderId="11" xfId="3" applyNumberFormat="1" applyFont="1" applyFill="1" applyBorder="1" applyAlignment="1">
      <alignment horizontal="right" vertical="center"/>
    </xf>
    <xf numFmtId="3" fontId="33" fillId="2" borderId="0" xfId="3" applyNumberFormat="1" applyFont="1" applyFill="1"/>
    <xf numFmtId="0" fontId="6" fillId="5" borderId="11" xfId="3" applyFont="1" applyFill="1" applyBorder="1" applyAlignment="1">
      <alignment horizontal="left" vertical="center"/>
    </xf>
    <xf numFmtId="0" fontId="11" fillId="2" borderId="11" xfId="3" applyFont="1" applyFill="1" applyBorder="1" applyAlignment="1">
      <alignment horizontal="center" vertical="center"/>
    </xf>
    <xf numFmtId="0" fontId="11" fillId="2" borderId="11" xfId="3" applyFont="1" applyFill="1" applyBorder="1" applyAlignment="1">
      <alignment horizontal="left" vertical="center" wrapText="1"/>
    </xf>
    <xf numFmtId="4" fontId="11" fillId="2" borderId="11" xfId="3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9" fillId="2" borderId="0" xfId="1" applyFont="1" applyFill="1" applyAlignment="1">
      <alignment horizontal="center" vertical="center" wrapText="1"/>
    </xf>
    <xf numFmtId="0" fontId="49" fillId="0" borderId="0" xfId="0" applyFont="1"/>
    <xf numFmtId="0" fontId="12" fillId="3" borderId="0" xfId="0" applyFont="1" applyFill="1"/>
    <xf numFmtId="4" fontId="13" fillId="3" borderId="3" xfId="0" applyNumberFormat="1" applyFont="1" applyFill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4" fontId="13" fillId="2" borderId="3" xfId="0" applyNumberFormat="1" applyFont="1" applyFill="1" applyBorder="1" applyAlignment="1">
      <alignment horizontal="right" vertical="center"/>
    </xf>
    <xf numFmtId="2" fontId="5" fillId="0" borderId="0" xfId="0" applyNumberFormat="1" applyFont="1"/>
    <xf numFmtId="2" fontId="34" fillId="2" borderId="3" xfId="0" applyNumberFormat="1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</xf>
    <xf numFmtId="2" fontId="13" fillId="3" borderId="3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13" fillId="2" borderId="3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1" fillId="0" borderId="0" xfId="0" applyNumberFormat="1" applyFont="1" applyFill="1" applyBorder="1" applyAlignment="1" applyProtection="1">
      <alignment horizontal="center" vertical="center" wrapText="1"/>
    </xf>
    <xf numFmtId="2" fontId="34" fillId="3" borderId="3" xfId="0" applyNumberFormat="1" applyFont="1" applyFill="1" applyBorder="1" applyAlignment="1" applyProtection="1">
      <alignment horizontal="center" vertical="center" wrapText="1"/>
    </xf>
    <xf numFmtId="2" fontId="4" fillId="3" borderId="3" xfId="0" applyNumberFormat="1" applyFont="1" applyFill="1" applyBorder="1" applyAlignment="1" applyProtection="1">
      <alignment horizontal="center" vertical="center" wrapText="1"/>
    </xf>
    <xf numFmtId="2" fontId="20" fillId="3" borderId="3" xfId="0" applyNumberFormat="1" applyFont="1" applyFill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vertical="center" wrapText="1"/>
    </xf>
    <xf numFmtId="2" fontId="30" fillId="2" borderId="0" xfId="1" applyNumberFormat="1" applyFont="1" applyFill="1" applyAlignment="1">
      <alignment vertical="center" wrapText="1"/>
    </xf>
    <xf numFmtId="2" fontId="26" fillId="6" borderId="11" xfId="3" applyNumberFormat="1" applyFont="1" applyFill="1" applyBorder="1" applyAlignment="1">
      <alignment horizontal="center" vertical="center" wrapText="1"/>
    </xf>
    <xf numFmtId="2" fontId="6" fillId="4" borderId="11" xfId="3" applyNumberFormat="1" applyFont="1" applyFill="1" applyBorder="1" applyAlignment="1">
      <alignment horizontal="center" vertical="center" wrapText="1"/>
    </xf>
    <xf numFmtId="2" fontId="11" fillId="2" borderId="11" xfId="1" applyNumberFormat="1" applyFont="1" applyFill="1" applyBorder="1" applyAlignment="1">
      <alignment horizontal="right" vertical="center"/>
    </xf>
    <xf numFmtId="2" fontId="6" fillId="3" borderId="11" xfId="1" applyNumberFormat="1" applyFont="1" applyFill="1" applyBorder="1" applyAlignment="1">
      <alignment horizontal="right" vertical="center"/>
    </xf>
    <xf numFmtId="2" fontId="7" fillId="2" borderId="11" xfId="1" applyNumberFormat="1" applyFont="1" applyFill="1" applyBorder="1" applyAlignment="1">
      <alignment horizontal="right" vertical="center"/>
    </xf>
    <xf numFmtId="2" fontId="10" fillId="2" borderId="11" xfId="1" applyNumberFormat="1" applyFont="1" applyFill="1" applyBorder="1" applyAlignment="1">
      <alignment horizontal="right" vertical="center"/>
    </xf>
    <xf numFmtId="2" fontId="6" fillId="2" borderId="11" xfId="1" applyNumberFormat="1" applyFont="1" applyFill="1" applyBorder="1" applyAlignment="1">
      <alignment horizontal="right" vertical="center"/>
    </xf>
    <xf numFmtId="2" fontId="26" fillId="6" borderId="12" xfId="3" applyNumberFormat="1" applyFont="1" applyFill="1" applyBorder="1" applyAlignment="1">
      <alignment horizontal="center" vertical="center" wrapText="1"/>
    </xf>
    <xf numFmtId="2" fontId="27" fillId="0" borderId="11" xfId="3" applyNumberFormat="1" applyFont="1" applyBorder="1" applyAlignment="1">
      <alignment horizontal="center" vertical="center"/>
    </xf>
    <xf numFmtId="2" fontId="32" fillId="0" borderId="11" xfId="3" applyNumberFormat="1" applyFont="1" applyBorder="1" applyAlignment="1">
      <alignment horizontal="center" vertical="center"/>
    </xf>
    <xf numFmtId="2" fontId="10" fillId="0" borderId="11" xfId="3" applyNumberFormat="1" applyFont="1" applyBorder="1" applyAlignment="1">
      <alignment horizontal="right" vertical="center"/>
    </xf>
    <xf numFmtId="2" fontId="11" fillId="6" borderId="11" xfId="3" applyNumberFormat="1" applyFont="1" applyFill="1" applyBorder="1" applyAlignment="1">
      <alignment horizontal="right" vertical="center" wrapText="1"/>
    </xf>
    <xf numFmtId="2" fontId="6" fillId="2" borderId="11" xfId="3" applyNumberFormat="1" applyFont="1" applyFill="1" applyBorder="1" applyAlignment="1">
      <alignment vertical="center"/>
    </xf>
    <xf numFmtId="2" fontId="6" fillId="0" borderId="11" xfId="3" applyNumberFormat="1" applyFont="1" applyBorder="1" applyAlignment="1">
      <alignment horizontal="right" vertical="center"/>
    </xf>
    <xf numFmtId="2" fontId="6" fillId="3" borderId="11" xfId="3" applyNumberFormat="1" applyFont="1" applyFill="1" applyBorder="1" applyAlignment="1">
      <alignment vertical="center"/>
    </xf>
    <xf numFmtId="2" fontId="6" fillId="0" borderId="11" xfId="3" applyNumberFormat="1" applyFont="1" applyBorder="1" applyAlignment="1">
      <alignment vertical="center"/>
    </xf>
    <xf numFmtId="2" fontId="11" fillId="0" borderId="11" xfId="3" applyNumberFormat="1" applyFont="1" applyBorder="1" applyAlignment="1">
      <alignment vertical="center"/>
    </xf>
    <xf numFmtId="2" fontId="11" fillId="2" borderId="11" xfId="3" applyNumberFormat="1" applyFont="1" applyFill="1" applyBorder="1" applyAlignment="1">
      <alignment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2" borderId="3" xfId="0" applyNumberFormat="1" applyFont="1" applyFill="1" applyBorder="1" applyAlignment="1">
      <alignment horizontal="right" vertical="center"/>
    </xf>
    <xf numFmtId="4" fontId="18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" fontId="20" fillId="3" borderId="3" xfId="0" applyNumberFormat="1" applyFont="1" applyFill="1" applyBorder="1" applyAlignment="1">
      <alignment vertical="center"/>
    </xf>
    <xf numFmtId="4" fontId="22" fillId="0" borderId="3" xfId="0" applyNumberFormat="1" applyFont="1" applyBorder="1" applyAlignment="1">
      <alignment vertical="center"/>
    </xf>
    <xf numFmtId="4" fontId="21" fillId="0" borderId="3" xfId="0" applyNumberFormat="1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4" fontId="10" fillId="2" borderId="3" xfId="0" applyNumberFormat="1" applyFont="1" applyFill="1" applyBorder="1" applyAlignment="1">
      <alignment horizontal="right" vertical="center"/>
    </xf>
    <xf numFmtId="4" fontId="20" fillId="0" borderId="3" xfId="0" applyNumberFormat="1" applyFont="1" applyBorder="1" applyAlignment="1">
      <alignment vertical="center"/>
    </xf>
    <xf numFmtId="4" fontId="28" fillId="0" borderId="3" xfId="0" applyNumberFormat="1" applyFont="1" applyBorder="1" applyAlignment="1">
      <alignment vertical="center"/>
    </xf>
    <xf numFmtId="4" fontId="23" fillId="0" borderId="7" xfId="0" applyNumberFormat="1" applyFont="1" applyBorder="1" applyAlignment="1">
      <alignment vertical="center"/>
    </xf>
    <xf numFmtId="4" fontId="26" fillId="0" borderId="3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vertical="center"/>
    </xf>
    <xf numFmtId="4" fontId="25" fillId="0" borderId="3" xfId="0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4" fontId="26" fillId="3" borderId="3" xfId="0" applyNumberFormat="1" applyFont="1" applyFill="1" applyBorder="1" applyAlignment="1">
      <alignment vertical="center"/>
    </xf>
    <xf numFmtId="4" fontId="27" fillId="0" borderId="3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2" fontId="5" fillId="3" borderId="3" xfId="0" applyNumberFormat="1" applyFont="1" applyFill="1" applyBorder="1" applyAlignment="1">
      <alignment vertical="center"/>
    </xf>
    <xf numFmtId="2" fontId="14" fillId="3" borderId="3" xfId="0" applyNumberFormat="1" applyFont="1" applyFill="1" applyBorder="1" applyAlignment="1">
      <alignment vertical="center"/>
    </xf>
    <xf numFmtId="2" fontId="14" fillId="2" borderId="3" xfId="0" applyNumberFormat="1" applyFont="1" applyFill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2" fontId="19" fillId="0" borderId="3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2" fontId="20" fillId="3" borderId="3" xfId="0" applyNumberFormat="1" applyFont="1" applyFill="1" applyBorder="1" applyAlignment="1">
      <alignment vertical="center"/>
    </xf>
    <xf numFmtId="2" fontId="22" fillId="0" borderId="3" xfId="0" applyNumberFormat="1" applyFont="1" applyBorder="1" applyAlignment="1">
      <alignment vertical="center"/>
    </xf>
    <xf numFmtId="2" fontId="21" fillId="0" borderId="3" xfId="0" applyNumberFormat="1" applyFont="1" applyBorder="1" applyAlignment="1">
      <alignment vertical="center"/>
    </xf>
    <xf numFmtId="2" fontId="20" fillId="0" borderId="7" xfId="0" applyNumberFormat="1" applyFont="1" applyBorder="1" applyAlignment="1">
      <alignment vertical="center"/>
    </xf>
    <xf numFmtId="2" fontId="17" fillId="0" borderId="8" xfId="0" applyNumberFormat="1" applyFont="1" applyBorder="1" applyAlignment="1">
      <alignment vertical="center"/>
    </xf>
    <xf numFmtId="2" fontId="9" fillId="3" borderId="3" xfId="0" applyNumberFormat="1" applyFont="1" applyFill="1" applyBorder="1" applyAlignment="1">
      <alignment vertical="center"/>
    </xf>
    <xf numFmtId="2" fontId="19" fillId="2" borderId="3" xfId="0" applyNumberFormat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2" fontId="20" fillId="0" borderId="3" xfId="0" applyNumberFormat="1" applyFont="1" applyBorder="1" applyAlignment="1">
      <alignment vertical="center"/>
    </xf>
    <xf numFmtId="4" fontId="7" fillId="2" borderId="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10" fillId="2" borderId="7" xfId="0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4" fontId="10" fillId="0" borderId="3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6" fillId="3" borderId="3" xfId="0" applyNumberFormat="1" applyFont="1" applyFill="1" applyBorder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0" fontId="36" fillId="0" borderId="0" xfId="3" applyFont="1" applyAlignment="1">
      <alignment vertical="center"/>
    </xf>
    <xf numFmtId="2" fontId="36" fillId="0" borderId="0" xfId="3" applyNumberFormat="1" applyFont="1" applyAlignment="1">
      <alignment vertical="center"/>
    </xf>
    <xf numFmtId="4" fontId="7" fillId="0" borderId="11" xfId="3" applyNumberFormat="1" applyFont="1" applyBorder="1" applyAlignment="1">
      <alignment vertical="center"/>
    </xf>
    <xf numFmtId="2" fontId="46" fillId="0" borderId="0" xfId="3" applyNumberFormat="1" applyFont="1" applyAlignment="1">
      <alignment vertical="center"/>
    </xf>
    <xf numFmtId="2" fontId="33" fillId="0" borderId="0" xfId="3" applyNumberFormat="1" applyFont="1" applyAlignment="1">
      <alignment vertical="center"/>
    </xf>
    <xf numFmtId="2" fontId="11" fillId="0" borderId="11" xfId="3" applyNumberFormat="1" applyFont="1" applyBorder="1" applyAlignment="1">
      <alignment horizontal="right" vertical="center"/>
    </xf>
    <xf numFmtId="2" fontId="6" fillId="5" borderId="11" xfId="3" applyNumberFormat="1" applyFont="1" applyFill="1" applyBorder="1" applyAlignment="1">
      <alignment horizontal="right" vertical="center" wrapText="1"/>
    </xf>
    <xf numFmtId="2" fontId="11" fillId="0" borderId="3" xfId="3" applyNumberFormat="1" applyFont="1" applyBorder="1" applyAlignment="1">
      <alignment vertical="center"/>
    </xf>
    <xf numFmtId="2" fontId="33" fillId="0" borderId="3" xfId="3" applyNumberFormat="1" applyFont="1" applyBorder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2" fontId="8" fillId="0" borderId="0" xfId="0" applyNumberFormat="1" applyFont="1" applyFill="1" applyBorder="1" applyAlignment="1" applyProtection="1">
      <alignment vertical="center"/>
    </xf>
    <xf numFmtId="0" fontId="20" fillId="3" borderId="6" xfId="0" applyFont="1" applyFill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2" fontId="10" fillId="2" borderId="3" xfId="0" applyNumberFormat="1" applyFont="1" applyFill="1" applyBorder="1" applyAlignment="1">
      <alignment vertical="center"/>
    </xf>
    <xf numFmtId="2" fontId="22" fillId="2" borderId="3" xfId="0" applyNumberFormat="1" applyFont="1" applyFill="1" applyBorder="1" applyAlignment="1">
      <alignment vertical="center"/>
    </xf>
    <xf numFmtId="2" fontId="21" fillId="2" borderId="3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48" fillId="0" borderId="0" xfId="0" applyNumberFormat="1" applyFont="1" applyFill="1" applyBorder="1" applyAlignment="1" applyProtection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4" fillId="0" borderId="3" xfId="0" quotePrefix="1" applyFont="1" applyBorder="1" applyAlignment="1">
      <alignment horizontal="center" wrapText="1"/>
    </xf>
    <xf numFmtId="0" fontId="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vertical="center" wrapText="1"/>
    </xf>
    <xf numFmtId="0" fontId="10" fillId="3" borderId="2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34" fillId="0" borderId="1" xfId="0" quotePrefix="1" applyFont="1" applyBorder="1" applyAlignment="1">
      <alignment horizontal="center" vertical="center" wrapText="1"/>
    </xf>
    <xf numFmtId="0" fontId="34" fillId="0" borderId="2" xfId="0" quotePrefix="1" applyFont="1" applyBorder="1" applyAlignment="1">
      <alignment horizontal="center" vertical="center" wrapText="1"/>
    </xf>
    <xf numFmtId="0" fontId="34" fillId="0" borderId="4" xfId="0" quotePrefix="1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center"/>
    </xf>
    <xf numFmtId="0" fontId="6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4" fillId="3" borderId="4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4" fillId="3" borderId="1" xfId="0" applyNumberFormat="1" applyFont="1" applyFill="1" applyBorder="1" applyAlignment="1" applyProtection="1">
      <alignment horizontal="center" vertical="center" wrapText="1"/>
    </xf>
    <xf numFmtId="0" fontId="34" fillId="3" borderId="2" xfId="0" applyNumberFormat="1" applyFont="1" applyFill="1" applyBorder="1" applyAlignment="1" applyProtection="1">
      <alignment horizontal="center" vertical="center" wrapText="1"/>
    </xf>
    <xf numFmtId="0" fontId="34" fillId="3" borderId="4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9" fillId="2" borderId="0" xfId="1" applyFont="1" applyFill="1" applyAlignment="1">
      <alignment horizontal="center" vertical="center" wrapText="1"/>
    </xf>
    <xf numFmtId="0" fontId="39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26" fillId="5" borderId="11" xfId="3" applyFont="1" applyFill="1" applyBorder="1" applyAlignment="1">
      <alignment horizontal="center" vertical="center" wrapText="1"/>
    </xf>
    <xf numFmtId="0" fontId="11" fillId="5" borderId="13" xfId="3" applyFont="1" applyFill="1" applyBorder="1" applyAlignment="1">
      <alignment horizontal="center" vertical="center" wrapText="1"/>
    </xf>
    <xf numFmtId="0" fontId="11" fillId="5" borderId="14" xfId="3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right" vertical="center" wrapText="1"/>
    </xf>
    <xf numFmtId="0" fontId="11" fillId="4" borderId="24" xfId="0" applyFont="1" applyFill="1" applyBorder="1" applyAlignment="1">
      <alignment horizontal="right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right" vertical="center" wrapText="1"/>
    </xf>
  </cellXfs>
  <cellStyles count="4">
    <cellStyle name="Normalno" xfId="0" builtinId="0"/>
    <cellStyle name="Normalno 2" xfId="1"/>
    <cellStyle name="Normalno 3" xfId="3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IZVR&#352;ENJE%20-%202025.%20II%20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 FOND"/>
      <sheetName val="RAČUN PRIHODA I RASHODA"/>
      <sheetName val="Rashodi -funkcijska"/>
      <sheetName val="POSEBNI_DIO_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8"/>
  <sheetViews>
    <sheetView topLeftCell="A16" workbookViewId="0">
      <selection activeCell="N19" sqref="N19"/>
    </sheetView>
  </sheetViews>
  <sheetFormatPr defaultRowHeight="15" x14ac:dyDescent="0.25"/>
  <cols>
    <col min="6" max="6" width="23.85546875" customWidth="1"/>
    <col min="7" max="7" width="29.140625" customWidth="1"/>
    <col min="8" max="8" width="23" customWidth="1"/>
    <col min="9" max="9" width="25.28515625" hidden="1" customWidth="1"/>
    <col min="10" max="10" width="30.140625" customWidth="1"/>
    <col min="11" max="11" width="12.7109375" customWidth="1"/>
    <col min="12" max="12" width="12.42578125" style="214" customWidth="1"/>
  </cols>
  <sheetData>
    <row r="1" spans="2:12" s="244" customFormat="1" ht="24.75" customHeight="1" x14ac:dyDescent="0.25">
      <c r="B1" s="319" t="s">
        <v>177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2:12" ht="10.5" customHeight="1" x14ac:dyDescent="0.25"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2:12" s="244" customFormat="1" ht="18" customHeight="1" x14ac:dyDescent="0.25">
      <c r="B3" s="319" t="s">
        <v>8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</row>
    <row r="4" spans="2:12" ht="10.5" customHeight="1" x14ac:dyDescent="0.25"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</row>
    <row r="5" spans="2:12" s="244" customFormat="1" ht="18" customHeight="1" x14ac:dyDescent="0.25">
      <c r="B5" s="319" t="s">
        <v>95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</row>
    <row r="6" spans="2:12" ht="10.5" customHeight="1" x14ac:dyDescent="0.25"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</row>
    <row r="7" spans="2:12" s="244" customFormat="1" ht="19.5" customHeight="1" x14ac:dyDescent="0.25">
      <c r="B7" s="330" t="s">
        <v>96</v>
      </c>
      <c r="C7" s="330"/>
      <c r="D7" s="330"/>
      <c r="E7" s="330"/>
      <c r="F7" s="330"/>
      <c r="G7" s="6"/>
      <c r="H7" s="6"/>
      <c r="I7" s="6"/>
      <c r="J7" s="6"/>
      <c r="K7" s="7"/>
      <c r="L7" s="274"/>
    </row>
    <row r="8" spans="2:12" s="44" customFormat="1" ht="45" customHeight="1" x14ac:dyDescent="0.25">
      <c r="B8" s="331" t="s">
        <v>6</v>
      </c>
      <c r="C8" s="332"/>
      <c r="D8" s="332"/>
      <c r="E8" s="332"/>
      <c r="F8" s="333"/>
      <c r="G8" s="92" t="s">
        <v>111</v>
      </c>
      <c r="H8" s="93" t="s">
        <v>178</v>
      </c>
      <c r="I8" s="93" t="s">
        <v>27</v>
      </c>
      <c r="J8" s="92" t="s">
        <v>179</v>
      </c>
      <c r="K8" s="93" t="s">
        <v>10</v>
      </c>
      <c r="L8" s="207" t="s">
        <v>10</v>
      </c>
    </row>
    <row r="9" spans="2:12" s="4" customFormat="1" ht="15.75" x14ac:dyDescent="0.25">
      <c r="B9" s="324">
        <v>1</v>
      </c>
      <c r="C9" s="324"/>
      <c r="D9" s="324"/>
      <c r="E9" s="324"/>
      <c r="F9" s="325"/>
      <c r="G9" s="8">
        <v>2</v>
      </c>
      <c r="H9" s="9">
        <v>3</v>
      </c>
      <c r="I9" s="9">
        <v>4</v>
      </c>
      <c r="J9" s="9">
        <v>4</v>
      </c>
      <c r="K9" s="9" t="s">
        <v>90</v>
      </c>
      <c r="L9" s="208" t="s">
        <v>91</v>
      </c>
    </row>
    <row r="10" spans="2:12" ht="18.75" customHeight="1" x14ac:dyDescent="0.25">
      <c r="B10" s="326" t="s">
        <v>0</v>
      </c>
      <c r="C10" s="327"/>
      <c r="D10" s="327"/>
      <c r="E10" s="327"/>
      <c r="F10" s="328"/>
      <c r="G10" s="195">
        <f>G11+G12</f>
        <v>3296650.03</v>
      </c>
      <c r="H10" s="195">
        <f>H11+H12</f>
        <v>4299683.07</v>
      </c>
      <c r="I10" s="195">
        <f>I11+I12</f>
        <v>0</v>
      </c>
      <c r="J10" s="195">
        <f>J11+J12</f>
        <v>3949999.18</v>
      </c>
      <c r="K10" s="196">
        <f>J10/G10*100</f>
        <v>119.81857776999156</v>
      </c>
      <c r="L10" s="209">
        <f>J10/H10*100</f>
        <v>91.867217087700368</v>
      </c>
    </row>
    <row r="11" spans="2:12" ht="18.75" customHeight="1" x14ac:dyDescent="0.25">
      <c r="B11" s="329" t="s">
        <v>29</v>
      </c>
      <c r="C11" s="321"/>
      <c r="D11" s="321"/>
      <c r="E11" s="321"/>
      <c r="F11" s="323"/>
      <c r="G11" s="197">
        <v>3296650.03</v>
      </c>
      <c r="H11" s="197">
        <v>4299683.07</v>
      </c>
      <c r="I11" s="197"/>
      <c r="J11" s="197">
        <v>3949999.18</v>
      </c>
      <c r="K11" s="198">
        <f t="shared" ref="K11:K16" si="0">J11/G11*100</f>
        <v>119.81857776999156</v>
      </c>
      <c r="L11" s="210">
        <f t="shared" ref="L11:L16" si="1">J11/H11*100</f>
        <v>91.867217087700368</v>
      </c>
    </row>
    <row r="12" spans="2:12" ht="18.75" customHeight="1" x14ac:dyDescent="0.25">
      <c r="B12" s="334" t="s">
        <v>34</v>
      </c>
      <c r="C12" s="323"/>
      <c r="D12" s="323"/>
      <c r="E12" s="323"/>
      <c r="F12" s="323"/>
      <c r="G12" s="197"/>
      <c r="H12" s="197"/>
      <c r="I12" s="197"/>
      <c r="J12" s="197"/>
      <c r="K12" s="198"/>
      <c r="L12" s="210"/>
    </row>
    <row r="13" spans="2:12" ht="18.75" customHeight="1" x14ac:dyDescent="0.25">
      <c r="B13" s="36" t="s">
        <v>1</v>
      </c>
      <c r="C13" s="37"/>
      <c r="D13" s="37"/>
      <c r="E13" s="37"/>
      <c r="F13" s="37"/>
      <c r="G13" s="195">
        <f>G14+G15</f>
        <v>3276243.15</v>
      </c>
      <c r="H13" s="195">
        <f>H14+H15</f>
        <v>4305295.25</v>
      </c>
      <c r="I13" s="195">
        <f>I14+I15</f>
        <v>0</v>
      </c>
      <c r="J13" s="195">
        <f>J14+J15</f>
        <v>4284829.3899999997</v>
      </c>
      <c r="K13" s="196">
        <f t="shared" si="0"/>
        <v>130.78484086262034</v>
      </c>
      <c r="L13" s="209">
        <f t="shared" si="1"/>
        <v>99.524635157135847</v>
      </c>
    </row>
    <row r="14" spans="2:12" ht="18.75" customHeight="1" x14ac:dyDescent="0.25">
      <c r="B14" s="320" t="s">
        <v>30</v>
      </c>
      <c r="C14" s="321"/>
      <c r="D14" s="321"/>
      <c r="E14" s="321"/>
      <c r="F14" s="321"/>
      <c r="G14" s="197">
        <v>3238387.82</v>
      </c>
      <c r="H14" s="197">
        <v>4283939.9400000004</v>
      </c>
      <c r="I14" s="197"/>
      <c r="J14" s="197">
        <v>4260725.3499999996</v>
      </c>
      <c r="K14" s="198">
        <f t="shared" si="0"/>
        <v>131.56933594198114</v>
      </c>
      <c r="L14" s="210">
        <f t="shared" si="1"/>
        <v>99.458101879925039</v>
      </c>
    </row>
    <row r="15" spans="2:12" ht="18.75" customHeight="1" x14ac:dyDescent="0.25">
      <c r="B15" s="322" t="s">
        <v>31</v>
      </c>
      <c r="C15" s="323"/>
      <c r="D15" s="323"/>
      <c r="E15" s="323"/>
      <c r="F15" s="323"/>
      <c r="G15" s="199">
        <v>37855.33</v>
      </c>
      <c r="H15" s="199">
        <v>21355.31</v>
      </c>
      <c r="I15" s="199"/>
      <c r="J15" s="199">
        <v>24104.04</v>
      </c>
      <c r="K15" s="198">
        <f t="shared" si="0"/>
        <v>63.67409820492913</v>
      </c>
      <c r="L15" s="210">
        <f t="shared" si="1"/>
        <v>112.87141230916338</v>
      </c>
    </row>
    <row r="16" spans="2:12" ht="18.75" customHeight="1" x14ac:dyDescent="0.25">
      <c r="B16" s="335" t="s">
        <v>118</v>
      </c>
      <c r="C16" s="336"/>
      <c r="D16" s="336"/>
      <c r="E16" s="336"/>
      <c r="F16" s="336"/>
      <c r="G16" s="200">
        <f>G10-G13</f>
        <v>20406.879999999888</v>
      </c>
      <c r="H16" s="200">
        <f t="shared" ref="H16:J16" si="2">H10-H13</f>
        <v>-5612.179999999702</v>
      </c>
      <c r="I16" s="200">
        <f t="shared" si="2"/>
        <v>0</v>
      </c>
      <c r="J16" s="200">
        <f t="shared" si="2"/>
        <v>-334830.2099999995</v>
      </c>
      <c r="K16" s="201">
        <f t="shared" si="0"/>
        <v>-1640.771200693106</v>
      </c>
      <c r="L16" s="211">
        <f t="shared" si="1"/>
        <v>5966.1345502107433</v>
      </c>
    </row>
    <row r="17" spans="1:43" ht="15.75" x14ac:dyDescent="0.25"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</row>
    <row r="18" spans="1:43" s="244" customFormat="1" ht="19.5" customHeight="1" x14ac:dyDescent="0.25">
      <c r="B18" s="330" t="s">
        <v>97</v>
      </c>
      <c r="C18" s="330"/>
      <c r="D18" s="330"/>
      <c r="E18" s="330"/>
      <c r="F18" s="330"/>
      <c r="G18" s="11"/>
      <c r="H18" s="11"/>
      <c r="I18" s="300"/>
      <c r="J18" s="300"/>
      <c r="K18" s="300"/>
      <c r="L18" s="301"/>
    </row>
    <row r="19" spans="1:43" s="44" customFormat="1" ht="45" customHeight="1" x14ac:dyDescent="0.25">
      <c r="B19" s="331" t="s">
        <v>6</v>
      </c>
      <c r="C19" s="332"/>
      <c r="D19" s="332"/>
      <c r="E19" s="332"/>
      <c r="F19" s="333"/>
      <c r="G19" s="92" t="s">
        <v>111</v>
      </c>
      <c r="H19" s="93" t="s">
        <v>178</v>
      </c>
      <c r="I19" s="93" t="s">
        <v>27</v>
      </c>
      <c r="J19" s="92" t="s">
        <v>179</v>
      </c>
      <c r="K19" s="93" t="s">
        <v>10</v>
      </c>
      <c r="L19" s="207" t="s">
        <v>10</v>
      </c>
    </row>
    <row r="20" spans="1:43" s="4" customFormat="1" ht="18.75" customHeight="1" x14ac:dyDescent="0.25">
      <c r="B20" s="324">
        <v>1</v>
      </c>
      <c r="C20" s="324"/>
      <c r="D20" s="324"/>
      <c r="E20" s="324"/>
      <c r="F20" s="325"/>
      <c r="G20" s="8">
        <v>2</v>
      </c>
      <c r="H20" s="9">
        <v>3</v>
      </c>
      <c r="I20" s="9">
        <v>4</v>
      </c>
      <c r="J20" s="9">
        <v>4</v>
      </c>
      <c r="K20" s="9" t="s">
        <v>90</v>
      </c>
      <c r="L20" s="208" t="s">
        <v>91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8.75" customHeight="1" x14ac:dyDescent="0.25">
      <c r="A21" s="4"/>
      <c r="B21" s="329" t="s">
        <v>32</v>
      </c>
      <c r="C21" s="341"/>
      <c r="D21" s="341"/>
      <c r="E21" s="341"/>
      <c r="F21" s="342"/>
      <c r="G21" s="199"/>
      <c r="H21" s="199"/>
      <c r="I21" s="199"/>
      <c r="J21" s="199"/>
      <c r="K21" s="202"/>
      <c r="L21" s="212"/>
    </row>
    <row r="22" spans="1:43" ht="31.5" customHeight="1" x14ac:dyDescent="0.25">
      <c r="A22" s="4"/>
      <c r="B22" s="329" t="s">
        <v>33</v>
      </c>
      <c r="C22" s="321"/>
      <c r="D22" s="321"/>
      <c r="E22" s="321"/>
      <c r="F22" s="321"/>
      <c r="G22" s="199"/>
      <c r="H22" s="199"/>
      <c r="I22" s="199"/>
      <c r="J22" s="199"/>
      <c r="K22" s="202"/>
      <c r="L22" s="212"/>
    </row>
    <row r="23" spans="1:43" s="5" customFormat="1" ht="18.75" customHeight="1" x14ac:dyDescent="0.25">
      <c r="A23" s="4"/>
      <c r="B23" s="338" t="s">
        <v>119</v>
      </c>
      <c r="C23" s="339"/>
      <c r="D23" s="339"/>
      <c r="E23" s="339"/>
      <c r="F23" s="340"/>
      <c r="G23" s="200"/>
      <c r="H23" s="200"/>
      <c r="I23" s="200"/>
      <c r="J23" s="200"/>
      <c r="K23" s="201"/>
      <c r="L23" s="21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5" customFormat="1" ht="18.75" customHeight="1" x14ac:dyDescent="0.25">
      <c r="A24" s="4"/>
      <c r="B24" s="338" t="s">
        <v>120</v>
      </c>
      <c r="C24" s="339"/>
      <c r="D24" s="339"/>
      <c r="E24" s="339"/>
      <c r="F24" s="340"/>
      <c r="G24" s="200">
        <v>-14794.7</v>
      </c>
      <c r="H24" s="200">
        <v>5612.18</v>
      </c>
      <c r="I24" s="200"/>
      <c r="J24" s="200">
        <v>5612.18</v>
      </c>
      <c r="K24" s="201">
        <f>J24/G24*100</f>
        <v>-37.933719507661529</v>
      </c>
      <c r="L24" s="211">
        <f>J24/H24*100</f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5" customFormat="1" ht="18.75" customHeight="1" x14ac:dyDescent="0.25">
      <c r="A25" s="4"/>
      <c r="B25" s="338" t="s">
        <v>121</v>
      </c>
      <c r="C25" s="339"/>
      <c r="D25" s="339"/>
      <c r="E25" s="339"/>
      <c r="F25" s="340"/>
      <c r="G25" s="200">
        <v>5612.18</v>
      </c>
      <c r="H25" s="200">
        <v>0</v>
      </c>
      <c r="I25" s="200"/>
      <c r="J25" s="200">
        <f>J16+J24</f>
        <v>-329218.0299999995</v>
      </c>
      <c r="K25" s="201">
        <f>J25/G25*100</f>
        <v>-5866.1345502104259</v>
      </c>
      <c r="L25" s="211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5" customFormat="1" ht="18.75" customHeight="1" x14ac:dyDescent="0.25">
      <c r="A26" s="4"/>
      <c r="B26" s="311" t="s">
        <v>211</v>
      </c>
      <c r="C26" s="312"/>
      <c r="D26" s="312"/>
      <c r="E26" s="312"/>
      <c r="F26" s="313"/>
      <c r="G26" s="203"/>
      <c r="H26" s="203"/>
      <c r="I26" s="204"/>
      <c r="J26" s="203"/>
      <c r="K26" s="198"/>
      <c r="L26" s="210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194" customFormat="1" ht="18.75" customHeight="1" x14ac:dyDescent="0.25">
      <c r="A27" s="193"/>
      <c r="B27" s="314" t="s">
        <v>212</v>
      </c>
      <c r="C27" s="315"/>
      <c r="D27" s="315"/>
      <c r="E27" s="315"/>
      <c r="F27" s="316"/>
      <c r="G27" s="205">
        <f t="shared" ref="G27:L27" si="3">G25</f>
        <v>5612.18</v>
      </c>
      <c r="H27" s="205">
        <f t="shared" si="3"/>
        <v>0</v>
      </c>
      <c r="I27" s="205">
        <f t="shared" si="3"/>
        <v>0</v>
      </c>
      <c r="J27" s="205">
        <f t="shared" si="3"/>
        <v>-329218.0299999995</v>
      </c>
      <c r="K27" s="205">
        <f t="shared" si="3"/>
        <v>-5866.1345502104259</v>
      </c>
      <c r="L27" s="213">
        <f t="shared" si="3"/>
        <v>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spans="1:43" s="5" customFormat="1" ht="43.5" customHeight="1" x14ac:dyDescent="0.25">
      <c r="A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206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5" customFormat="1" ht="27" customHeight="1" x14ac:dyDescent="0.25">
      <c r="A29"/>
      <c r="B29" s="317" t="s">
        <v>206</v>
      </c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43" s="5" customFormat="1" ht="16.5" customHeight="1" x14ac:dyDescent="0.25">
      <c r="A30"/>
      <c r="B30" s="317" t="s">
        <v>207</v>
      </c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43" s="5" customFormat="1" ht="15" customHeight="1" x14ac:dyDescent="0.25">
      <c r="A31"/>
      <c r="B31" s="317" t="s">
        <v>208</v>
      </c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43" s="5" customFormat="1" ht="51.75" customHeight="1" x14ac:dyDescent="0.25">
      <c r="A32"/>
      <c r="B32" s="317" t="s">
        <v>209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43" s="5" customFormat="1" ht="15" customHeight="1" x14ac:dyDescent="0.25">
      <c r="A33"/>
      <c r="B33" s="318" t="s">
        <v>210</v>
      </c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5" customFormat="1" ht="15" customHeight="1" x14ac:dyDescent="0.25">
      <c r="A34"/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s="5" customFormat="1" ht="15" customHeight="1" x14ac:dyDescent="0.25">
      <c r="A35"/>
      <c r="B35"/>
      <c r="C35"/>
      <c r="D35"/>
      <c r="E35"/>
      <c r="F35"/>
      <c r="G35"/>
      <c r="H35"/>
      <c r="I35"/>
      <c r="J35"/>
      <c r="K35"/>
      <c r="L35" s="214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5" customFormat="1" ht="15" customHeight="1" x14ac:dyDescent="0.25">
      <c r="A36"/>
      <c r="B36"/>
      <c r="C36"/>
      <c r="D36"/>
      <c r="E36"/>
      <c r="F36"/>
      <c r="G36"/>
      <c r="H36"/>
      <c r="I36"/>
      <c r="J36"/>
      <c r="K36"/>
      <c r="L36" s="214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5" customFormat="1" ht="15" customHeight="1" x14ac:dyDescent="0.25">
      <c r="A37"/>
      <c r="B37"/>
      <c r="C37"/>
      <c r="D37"/>
      <c r="E37"/>
      <c r="F37"/>
      <c r="G37"/>
      <c r="H37"/>
      <c r="I37"/>
      <c r="J37"/>
      <c r="K37"/>
      <c r="L37" s="214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5" customFormat="1" ht="15" customHeight="1" x14ac:dyDescent="0.25">
      <c r="A38"/>
      <c r="B38"/>
      <c r="C38"/>
      <c r="D38"/>
      <c r="E38"/>
      <c r="F38"/>
      <c r="G38"/>
      <c r="H38"/>
      <c r="I38"/>
      <c r="J38"/>
      <c r="K38"/>
      <c r="L38" s="214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s="5" customFormat="1" ht="15" customHeight="1" x14ac:dyDescent="0.25">
      <c r="A39"/>
      <c r="B39"/>
      <c r="C39"/>
      <c r="D39"/>
      <c r="E39"/>
      <c r="F39"/>
      <c r="G39"/>
      <c r="H39"/>
      <c r="I39"/>
      <c r="J39"/>
      <c r="K39"/>
      <c r="L39" s="214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15" customHeight="1" x14ac:dyDescent="0.25"/>
    <row r="41" spans="1:43" ht="15" customHeight="1" x14ac:dyDescent="0.25"/>
    <row r="42" spans="1:43" ht="15" customHeight="1" x14ac:dyDescent="0.25"/>
    <row r="43" spans="1:43" ht="15" customHeight="1" x14ac:dyDescent="0.25"/>
    <row r="44" spans="1:43" ht="15" customHeight="1" x14ac:dyDescent="0.25"/>
    <row r="45" spans="1:43" ht="15" customHeight="1" x14ac:dyDescent="0.25"/>
    <row r="46" spans="1:43" ht="36.75" customHeight="1" x14ac:dyDescent="0.25"/>
    <row r="48" spans="1:43" ht="15" customHeight="1" x14ac:dyDescent="0.25"/>
  </sheetData>
  <mergeCells count="31">
    <mergeCell ref="B18:F18"/>
    <mergeCell ref="B16:F16"/>
    <mergeCell ref="B17:L17"/>
    <mergeCell ref="B24:F24"/>
    <mergeCell ref="B25:F25"/>
    <mergeCell ref="B19:F19"/>
    <mergeCell ref="B20:F20"/>
    <mergeCell ref="B22:F22"/>
    <mergeCell ref="B23:F23"/>
    <mergeCell ref="B21:F21"/>
    <mergeCell ref="B32:L32"/>
    <mergeCell ref="B33:L34"/>
    <mergeCell ref="B1:L1"/>
    <mergeCell ref="B3:L3"/>
    <mergeCell ref="B5:L5"/>
    <mergeCell ref="B14:F14"/>
    <mergeCell ref="B15:F15"/>
    <mergeCell ref="B9:F9"/>
    <mergeCell ref="B10:F10"/>
    <mergeCell ref="B11:F11"/>
    <mergeCell ref="B2:L2"/>
    <mergeCell ref="B6:L6"/>
    <mergeCell ref="B4:L4"/>
    <mergeCell ref="B7:F7"/>
    <mergeCell ref="B8:F8"/>
    <mergeCell ref="B12:F12"/>
    <mergeCell ref="B26:F26"/>
    <mergeCell ref="B27:F27"/>
    <mergeCell ref="B29:L29"/>
    <mergeCell ref="B30:L30"/>
    <mergeCell ref="B31:L31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topLeftCell="A76" workbookViewId="0">
      <selection activeCell="P24" sqref="P24"/>
    </sheetView>
  </sheetViews>
  <sheetFormatPr defaultRowHeight="15" x14ac:dyDescent="0.25"/>
  <cols>
    <col min="2" max="2" width="3.5703125" customWidth="1"/>
    <col min="3" max="3" width="4.7109375" customWidth="1"/>
    <col min="4" max="4" width="4.85546875" customWidth="1"/>
    <col min="5" max="5" width="5.85546875" customWidth="1"/>
    <col min="6" max="6" width="48.28515625" style="244" customWidth="1"/>
    <col min="7" max="7" width="28.7109375" style="244" customWidth="1"/>
    <col min="8" max="8" width="23" style="244" customWidth="1"/>
    <col min="9" max="9" width="20" hidden="1" customWidth="1"/>
    <col min="10" max="10" width="29" style="244" customWidth="1"/>
    <col min="11" max="11" width="13" style="266" customWidth="1"/>
    <col min="12" max="12" width="12.85546875" style="266" customWidth="1"/>
  </cols>
  <sheetData>
    <row r="1" spans="2:12" ht="18" customHeight="1" x14ac:dyDescent="0.25">
      <c r="B1" s="1"/>
      <c r="C1" s="1"/>
      <c r="D1" s="1"/>
      <c r="E1" s="3"/>
      <c r="F1" s="3"/>
      <c r="G1" s="3"/>
      <c r="H1" s="3"/>
      <c r="I1" s="1"/>
      <c r="J1" s="3"/>
      <c r="K1" s="215"/>
    </row>
    <row r="2" spans="2:12" s="244" customFormat="1" ht="21" customHeight="1" x14ac:dyDescent="0.25">
      <c r="B2" s="319" t="s">
        <v>8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2:12" ht="9.75" customHeight="1" x14ac:dyDescent="0.25"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</row>
    <row r="4" spans="2:12" s="244" customFormat="1" ht="18" customHeight="1" x14ac:dyDescent="0.25">
      <c r="B4" s="319" t="s">
        <v>35</v>
      </c>
      <c r="C4" s="319"/>
      <c r="D4" s="319"/>
      <c r="E4" s="319"/>
      <c r="F4" s="319"/>
      <c r="G4" s="319"/>
      <c r="H4" s="319"/>
      <c r="I4" s="319"/>
      <c r="J4" s="319"/>
      <c r="K4" s="319"/>
      <c r="L4" s="319"/>
    </row>
    <row r="5" spans="2:12" s="244" customFormat="1" ht="18" customHeight="1" x14ac:dyDescent="0.25">
      <c r="B5" s="319" t="s">
        <v>11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</row>
    <row r="6" spans="2:12" ht="13.5" customHeight="1" x14ac:dyDescent="0.25"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</row>
    <row r="7" spans="2:12" s="44" customFormat="1" ht="42.75" customHeight="1" x14ac:dyDescent="0.25">
      <c r="B7" s="354"/>
      <c r="C7" s="355"/>
      <c r="D7" s="355"/>
      <c r="E7" s="355"/>
      <c r="F7" s="356"/>
      <c r="G7" s="91" t="s">
        <v>112</v>
      </c>
      <c r="H7" s="91" t="s">
        <v>180</v>
      </c>
      <c r="I7" s="91" t="s">
        <v>27</v>
      </c>
      <c r="J7" s="91" t="s">
        <v>181</v>
      </c>
      <c r="K7" s="216" t="s">
        <v>10</v>
      </c>
      <c r="L7" s="216" t="s">
        <v>28</v>
      </c>
    </row>
    <row r="8" spans="2:12" ht="16.5" customHeight="1" x14ac:dyDescent="0.25">
      <c r="B8" s="357">
        <v>1</v>
      </c>
      <c r="C8" s="358"/>
      <c r="D8" s="358"/>
      <c r="E8" s="358"/>
      <c r="F8" s="359"/>
      <c r="G8" s="14">
        <v>2</v>
      </c>
      <c r="H8" s="14">
        <v>3</v>
      </c>
      <c r="I8" s="14">
        <v>4</v>
      </c>
      <c r="J8" s="14">
        <v>4</v>
      </c>
      <c r="K8" s="217" t="s">
        <v>90</v>
      </c>
      <c r="L8" s="217" t="s">
        <v>91</v>
      </c>
    </row>
    <row r="9" spans="2:12" ht="21" customHeight="1" x14ac:dyDescent="0.25">
      <c r="B9" s="15"/>
      <c r="C9" s="15"/>
      <c r="D9" s="15"/>
      <c r="E9" s="15"/>
      <c r="F9" s="15" t="s">
        <v>12</v>
      </c>
      <c r="G9" s="203">
        <f>G10</f>
        <v>3286730.3200000003</v>
      </c>
      <c r="H9" s="203">
        <f t="shared" ref="H9:J9" si="0">H10</f>
        <v>4299683.07</v>
      </c>
      <c r="I9" s="25">
        <f t="shared" si="0"/>
        <v>0</v>
      </c>
      <c r="J9" s="203">
        <f t="shared" si="0"/>
        <v>3949999.18</v>
      </c>
      <c r="K9" s="260">
        <f>J9/G9*100</f>
        <v>120.18020328482561</v>
      </c>
      <c r="L9" s="260">
        <f>J9/H9*100</f>
        <v>91.867217087700368</v>
      </c>
    </row>
    <row r="10" spans="2:12" ht="18" customHeight="1" x14ac:dyDescent="0.25">
      <c r="B10" s="26">
        <v>6</v>
      </c>
      <c r="C10" s="26"/>
      <c r="D10" s="26"/>
      <c r="E10" s="26"/>
      <c r="F10" s="26" t="s">
        <v>2</v>
      </c>
      <c r="G10" s="241">
        <f>G11+G21+G24+G27+G34</f>
        <v>3286730.3200000003</v>
      </c>
      <c r="H10" s="241">
        <f>H11+H21+H24+H27+H34</f>
        <v>4299683.07</v>
      </c>
      <c r="I10" s="27">
        <f>I11+I21+I24+I27+I34</f>
        <v>0</v>
      </c>
      <c r="J10" s="241">
        <f>J11+J21+J24+J27+J34+J38</f>
        <v>3949999.18</v>
      </c>
      <c r="K10" s="261">
        <f>J10/G10*100</f>
        <v>120.18020328482561</v>
      </c>
      <c r="L10" s="261">
        <f>J10/H10*100</f>
        <v>91.867217087700368</v>
      </c>
    </row>
    <row r="11" spans="2:12" ht="31.5" customHeight="1" x14ac:dyDescent="0.25">
      <c r="B11" s="15"/>
      <c r="C11" s="29">
        <v>63</v>
      </c>
      <c r="D11" s="29"/>
      <c r="E11" s="29"/>
      <c r="F11" s="29" t="s">
        <v>13</v>
      </c>
      <c r="G11" s="195">
        <f>G14+G17+G19</f>
        <v>211769.22999999998</v>
      </c>
      <c r="H11" s="195">
        <v>227904.53</v>
      </c>
      <c r="I11" s="30">
        <f>I14+I17+I19</f>
        <v>0</v>
      </c>
      <c r="J11" s="195">
        <f>J12+J14+J17+J19</f>
        <v>224886.63</v>
      </c>
      <c r="K11" s="262">
        <f t="shared" ref="K11:K36" si="1">J11/G11*100</f>
        <v>106.19419544567452</v>
      </c>
      <c r="L11" s="262">
        <f t="shared" ref="L11:L34" si="2">J11/H11*100</f>
        <v>98.675805171577764</v>
      </c>
    </row>
    <row r="12" spans="2:12" s="87" customFormat="1" ht="18" customHeight="1" x14ac:dyDescent="0.25">
      <c r="B12" s="15"/>
      <c r="C12" s="88"/>
      <c r="D12" s="16">
        <v>634</v>
      </c>
      <c r="E12" s="88"/>
      <c r="F12" s="16" t="s">
        <v>189</v>
      </c>
      <c r="G12" s="205"/>
      <c r="H12" s="205"/>
      <c r="I12" s="89"/>
      <c r="J12" s="242">
        <f>J13</f>
        <v>10530.45</v>
      </c>
      <c r="K12" s="263"/>
      <c r="L12" s="263"/>
    </row>
    <row r="13" spans="2:12" s="90" customFormat="1" ht="18" customHeight="1" x14ac:dyDescent="0.25">
      <c r="B13" s="88"/>
      <c r="C13" s="88"/>
      <c r="D13" s="88"/>
      <c r="E13" s="23">
        <v>6341</v>
      </c>
      <c r="F13" s="23" t="s">
        <v>190</v>
      </c>
      <c r="G13" s="205"/>
      <c r="H13" s="205"/>
      <c r="I13" s="89"/>
      <c r="J13" s="243">
        <v>10530.45</v>
      </c>
      <c r="K13" s="263"/>
      <c r="L13" s="263"/>
    </row>
    <row r="14" spans="2:12" ht="31.5" customHeight="1" x14ac:dyDescent="0.25">
      <c r="B14" s="17"/>
      <c r="C14" s="17"/>
      <c r="D14" s="17">
        <v>636</v>
      </c>
      <c r="E14" s="17"/>
      <c r="F14" s="18" t="s">
        <v>36</v>
      </c>
      <c r="G14" s="242">
        <f>G15+G16</f>
        <v>200213.68</v>
      </c>
      <c r="H14" s="242"/>
      <c r="I14" s="24">
        <f t="shared" ref="I14" si="3">I15</f>
        <v>0</v>
      </c>
      <c r="J14" s="242">
        <f>J15+J16</f>
        <v>201489.18</v>
      </c>
      <c r="K14" s="264">
        <f t="shared" si="1"/>
        <v>100.63706935510102</v>
      </c>
      <c r="L14" s="264"/>
    </row>
    <row r="15" spans="2:12" s="22" customFormat="1" ht="29.25" customHeight="1" x14ac:dyDescent="0.25">
      <c r="B15" s="19"/>
      <c r="C15" s="19"/>
      <c r="D15" s="19"/>
      <c r="E15" s="19">
        <v>6361</v>
      </c>
      <c r="F15" s="20" t="s">
        <v>37</v>
      </c>
      <c r="G15" s="243">
        <v>185167.59</v>
      </c>
      <c r="H15" s="243"/>
      <c r="I15" s="41"/>
      <c r="J15" s="257">
        <v>183230.3</v>
      </c>
      <c r="K15" s="265">
        <f t="shared" si="1"/>
        <v>98.953763992932025</v>
      </c>
      <c r="L15" s="265"/>
    </row>
    <row r="16" spans="2:12" s="22" customFormat="1" ht="29.25" customHeight="1" x14ac:dyDescent="0.25">
      <c r="B16" s="19"/>
      <c r="C16" s="19"/>
      <c r="D16" s="19"/>
      <c r="E16" s="19">
        <v>6362</v>
      </c>
      <c r="F16" s="20" t="s">
        <v>94</v>
      </c>
      <c r="G16" s="243">
        <v>15046.09</v>
      </c>
      <c r="H16" s="243"/>
      <c r="I16" s="41"/>
      <c r="J16" s="257">
        <v>18258.88</v>
      </c>
      <c r="K16" s="265">
        <f t="shared" si="1"/>
        <v>121.35298938129442</v>
      </c>
      <c r="L16" s="265"/>
    </row>
    <row r="17" spans="1:12" ht="18" customHeight="1" x14ac:dyDescent="0.25">
      <c r="B17" s="17"/>
      <c r="C17" s="17"/>
      <c r="D17" s="17">
        <v>638</v>
      </c>
      <c r="E17" s="17"/>
      <c r="F17" s="18" t="s">
        <v>38</v>
      </c>
      <c r="G17" s="242">
        <f>G18</f>
        <v>6575.55</v>
      </c>
      <c r="H17" s="242"/>
      <c r="I17" s="24">
        <f t="shared" ref="I17" si="4">I18</f>
        <v>0</v>
      </c>
      <c r="J17" s="242">
        <f>J18</f>
        <v>0</v>
      </c>
      <c r="K17" s="264">
        <f t="shared" si="1"/>
        <v>0</v>
      </c>
      <c r="L17" s="264"/>
    </row>
    <row r="18" spans="1:12" s="22" customFormat="1" ht="18" customHeight="1" x14ac:dyDescent="0.25">
      <c r="B18" s="19"/>
      <c r="C18" s="19"/>
      <c r="D18" s="19"/>
      <c r="E18" s="19">
        <v>6381</v>
      </c>
      <c r="F18" s="20" t="s">
        <v>213</v>
      </c>
      <c r="G18" s="243">
        <v>6575.55</v>
      </c>
      <c r="H18" s="243"/>
      <c r="I18" s="41"/>
      <c r="J18" s="257"/>
      <c r="K18" s="265"/>
      <c r="L18" s="265"/>
    </row>
    <row r="19" spans="1:12" ht="31.5" customHeight="1" x14ac:dyDescent="0.25">
      <c r="B19" s="17"/>
      <c r="C19" s="17"/>
      <c r="D19" s="17">
        <v>639</v>
      </c>
      <c r="E19" s="17"/>
      <c r="F19" s="18" t="s">
        <v>39</v>
      </c>
      <c r="G19" s="242">
        <f>G20</f>
        <v>4980</v>
      </c>
      <c r="H19" s="242"/>
      <c r="I19" s="24">
        <f t="shared" ref="I19:J19" si="5">I20</f>
        <v>0</v>
      </c>
      <c r="J19" s="242">
        <f t="shared" si="5"/>
        <v>12867</v>
      </c>
      <c r="K19" s="264">
        <f t="shared" si="1"/>
        <v>258.37349397590361</v>
      </c>
      <c r="L19" s="264"/>
    </row>
    <row r="20" spans="1:12" s="22" customFormat="1" ht="31.5" customHeight="1" x14ac:dyDescent="0.25">
      <c r="B20" s="19"/>
      <c r="C20" s="19"/>
      <c r="D20" s="19"/>
      <c r="E20" s="19">
        <v>6391</v>
      </c>
      <c r="F20" s="20" t="s">
        <v>40</v>
      </c>
      <c r="G20" s="243">
        <v>4980</v>
      </c>
      <c r="H20" s="243"/>
      <c r="I20" s="41"/>
      <c r="J20" s="257">
        <v>12867</v>
      </c>
      <c r="K20" s="265">
        <f t="shared" si="1"/>
        <v>258.37349397590361</v>
      </c>
      <c r="L20" s="265"/>
    </row>
    <row r="21" spans="1:12" ht="18" customHeight="1" x14ac:dyDescent="0.25">
      <c r="B21" s="21"/>
      <c r="C21" s="28">
        <v>64</v>
      </c>
      <c r="D21" s="28"/>
      <c r="E21" s="28"/>
      <c r="F21" s="31" t="s">
        <v>41</v>
      </c>
      <c r="G21" s="195">
        <f>G22</f>
        <v>44.61</v>
      </c>
      <c r="H21" s="195">
        <v>20</v>
      </c>
      <c r="I21" s="30">
        <f t="shared" ref="I21:J22" si="6">I22</f>
        <v>0</v>
      </c>
      <c r="J21" s="195">
        <f t="shared" si="6"/>
        <v>15.98</v>
      </c>
      <c r="K21" s="262">
        <f t="shared" si="1"/>
        <v>35.821564671598303</v>
      </c>
      <c r="L21" s="262">
        <f t="shared" si="2"/>
        <v>79.900000000000006</v>
      </c>
    </row>
    <row r="22" spans="1:12" ht="18" customHeight="1" x14ac:dyDescent="0.25">
      <c r="B22" s="17"/>
      <c r="C22" s="17"/>
      <c r="D22" s="17">
        <v>641</v>
      </c>
      <c r="E22" s="17"/>
      <c r="F22" s="18" t="s">
        <v>42</v>
      </c>
      <c r="G22" s="242">
        <f>G23</f>
        <v>44.61</v>
      </c>
      <c r="H22" s="242"/>
      <c r="I22" s="24">
        <f t="shared" si="6"/>
        <v>0</v>
      </c>
      <c r="J22" s="242">
        <f t="shared" si="6"/>
        <v>15.98</v>
      </c>
      <c r="K22" s="264">
        <f t="shared" si="1"/>
        <v>35.821564671598303</v>
      </c>
      <c r="L22" s="264"/>
    </row>
    <row r="23" spans="1:12" s="22" customFormat="1" ht="21.75" customHeight="1" x14ac:dyDescent="0.25">
      <c r="B23" s="19"/>
      <c r="C23" s="19"/>
      <c r="D23" s="19"/>
      <c r="E23" s="19">
        <v>6413</v>
      </c>
      <c r="F23" s="20" t="s">
        <v>43</v>
      </c>
      <c r="G23" s="243">
        <v>44.61</v>
      </c>
      <c r="H23" s="243"/>
      <c r="I23" s="41"/>
      <c r="J23" s="257">
        <v>15.98</v>
      </c>
      <c r="K23" s="265">
        <f t="shared" si="1"/>
        <v>35.821564671598303</v>
      </c>
      <c r="L23" s="265"/>
    </row>
    <row r="24" spans="1:12" ht="31.5" customHeight="1" x14ac:dyDescent="0.25">
      <c r="A24" s="22"/>
      <c r="B24" s="19"/>
      <c r="C24" s="28">
        <v>65</v>
      </c>
      <c r="D24" s="28"/>
      <c r="E24" s="28"/>
      <c r="F24" s="31" t="s">
        <v>214</v>
      </c>
      <c r="G24" s="195">
        <f>G25</f>
        <v>530227.94999999995</v>
      </c>
      <c r="H24" s="195">
        <v>547542.92000000004</v>
      </c>
      <c r="I24" s="30">
        <f t="shared" ref="I24:J25" si="7">I25</f>
        <v>0</v>
      </c>
      <c r="J24" s="195">
        <f t="shared" si="7"/>
        <v>484310.91</v>
      </c>
      <c r="K24" s="262">
        <f t="shared" si="1"/>
        <v>91.340132107332323</v>
      </c>
      <c r="L24" s="262">
        <f t="shared" si="2"/>
        <v>88.451679733161356</v>
      </c>
    </row>
    <row r="25" spans="1:12" ht="18" customHeight="1" x14ac:dyDescent="0.25">
      <c r="A25" s="22"/>
      <c r="B25" s="19"/>
      <c r="C25" s="17"/>
      <c r="D25" s="17">
        <v>652</v>
      </c>
      <c r="E25" s="17"/>
      <c r="F25" s="18" t="s">
        <v>44</v>
      </c>
      <c r="G25" s="242">
        <f>G26</f>
        <v>530227.94999999995</v>
      </c>
      <c r="H25" s="242"/>
      <c r="I25" s="24">
        <f t="shared" si="7"/>
        <v>0</v>
      </c>
      <c r="J25" s="242">
        <f t="shared" si="7"/>
        <v>484310.91</v>
      </c>
      <c r="K25" s="264">
        <f t="shared" si="1"/>
        <v>91.340132107332323</v>
      </c>
      <c r="L25" s="264"/>
    </row>
    <row r="26" spans="1:12" s="22" customFormat="1" ht="18" customHeight="1" x14ac:dyDescent="0.25">
      <c r="B26" s="19"/>
      <c r="C26" s="19"/>
      <c r="D26" s="19"/>
      <c r="E26" s="19">
        <v>6526</v>
      </c>
      <c r="F26" s="20" t="s">
        <v>45</v>
      </c>
      <c r="G26" s="243">
        <v>530227.94999999995</v>
      </c>
      <c r="H26" s="243"/>
      <c r="I26" s="41"/>
      <c r="J26" s="257">
        <v>484310.91</v>
      </c>
      <c r="K26" s="265">
        <f t="shared" si="1"/>
        <v>91.340132107332323</v>
      </c>
      <c r="L26" s="265"/>
    </row>
    <row r="27" spans="1:12" ht="48.75" customHeight="1" x14ac:dyDescent="0.25">
      <c r="B27" s="21"/>
      <c r="C27" s="28">
        <v>66</v>
      </c>
      <c r="D27" s="28"/>
      <c r="E27" s="28"/>
      <c r="F27" s="29" t="s">
        <v>215</v>
      </c>
      <c r="G27" s="195">
        <f>G28+G31</f>
        <v>24585.120000000003</v>
      </c>
      <c r="H27" s="195">
        <v>37945.620000000003</v>
      </c>
      <c r="I27" s="30">
        <f t="shared" ref="I27:J27" si="8">I28+I31</f>
        <v>0</v>
      </c>
      <c r="J27" s="195">
        <f t="shared" si="8"/>
        <v>38467.870000000003</v>
      </c>
      <c r="K27" s="262">
        <f t="shared" si="1"/>
        <v>156.46809940321623</v>
      </c>
      <c r="L27" s="262">
        <f t="shared" si="2"/>
        <v>101.37631167971428</v>
      </c>
    </row>
    <row r="28" spans="1:12" ht="18" customHeight="1" x14ac:dyDescent="0.25">
      <c r="B28" s="17"/>
      <c r="C28" s="21"/>
      <c r="D28" s="17">
        <v>661</v>
      </c>
      <c r="E28" s="19"/>
      <c r="F28" s="16" t="s">
        <v>14</v>
      </c>
      <c r="G28" s="242">
        <f>G29+G30</f>
        <v>22567.530000000002</v>
      </c>
      <c r="H28" s="242"/>
      <c r="I28" s="24">
        <f t="shared" ref="I28:J28" si="9">I29+I30</f>
        <v>0</v>
      </c>
      <c r="J28" s="242">
        <f t="shared" si="9"/>
        <v>31172.25</v>
      </c>
      <c r="K28" s="264">
        <f t="shared" si="1"/>
        <v>138.12876287303041</v>
      </c>
      <c r="L28" s="264"/>
    </row>
    <row r="29" spans="1:12" s="22" customFormat="1" ht="18" customHeight="1" x14ac:dyDescent="0.25">
      <c r="B29" s="19"/>
      <c r="C29" s="42"/>
      <c r="D29" s="19"/>
      <c r="E29" s="19">
        <v>6614</v>
      </c>
      <c r="F29" s="23" t="s">
        <v>15</v>
      </c>
      <c r="G29" s="243">
        <v>21272.33</v>
      </c>
      <c r="H29" s="243"/>
      <c r="I29" s="41"/>
      <c r="J29" s="257">
        <v>29452.25</v>
      </c>
      <c r="K29" s="265">
        <f t="shared" si="1"/>
        <v>138.45333350883519</v>
      </c>
      <c r="L29" s="265"/>
    </row>
    <row r="30" spans="1:12" s="22" customFormat="1" ht="18" customHeight="1" x14ac:dyDescent="0.25">
      <c r="B30" s="19"/>
      <c r="C30" s="19"/>
      <c r="D30" s="19"/>
      <c r="E30" s="19">
        <v>6615</v>
      </c>
      <c r="F30" s="23" t="s">
        <v>46</v>
      </c>
      <c r="G30" s="243">
        <v>1295.2</v>
      </c>
      <c r="H30" s="243"/>
      <c r="I30" s="41"/>
      <c r="J30" s="257">
        <v>1720</v>
      </c>
      <c r="K30" s="265">
        <f t="shared" si="1"/>
        <v>132.79802347127855</v>
      </c>
      <c r="L30" s="265"/>
    </row>
    <row r="31" spans="1:12" ht="48.75" customHeight="1" x14ac:dyDescent="0.25">
      <c r="B31" s="17"/>
      <c r="C31" s="17"/>
      <c r="D31" s="17">
        <v>663</v>
      </c>
      <c r="E31" s="19"/>
      <c r="F31" s="16" t="s">
        <v>216</v>
      </c>
      <c r="G31" s="242">
        <f>G32+G33</f>
        <v>2017.59</v>
      </c>
      <c r="H31" s="242"/>
      <c r="I31" s="24">
        <f t="shared" ref="I31" si="10">I32</f>
        <v>0</v>
      </c>
      <c r="J31" s="242">
        <f>J32+J33</f>
        <v>7295.62</v>
      </c>
      <c r="K31" s="264">
        <f t="shared" si="1"/>
        <v>361.60072165306133</v>
      </c>
      <c r="L31" s="264"/>
    </row>
    <row r="32" spans="1:12" s="22" customFormat="1" ht="18" customHeight="1" x14ac:dyDescent="0.25">
      <c r="B32" s="19"/>
      <c r="C32" s="19"/>
      <c r="D32" s="19"/>
      <c r="E32" s="19">
        <v>6631</v>
      </c>
      <c r="F32" s="23" t="s">
        <v>47</v>
      </c>
      <c r="G32" s="243">
        <v>2017.59</v>
      </c>
      <c r="H32" s="243"/>
      <c r="I32" s="41"/>
      <c r="J32" s="257">
        <v>5964.92</v>
      </c>
      <c r="K32" s="265">
        <f t="shared" si="1"/>
        <v>295.64579523094386</v>
      </c>
      <c r="L32" s="265"/>
    </row>
    <row r="33" spans="2:12" s="22" customFormat="1" ht="18" customHeight="1" x14ac:dyDescent="0.25">
      <c r="B33" s="19"/>
      <c r="C33" s="19"/>
      <c r="D33" s="19"/>
      <c r="E33" s="19">
        <v>6632</v>
      </c>
      <c r="F33" s="23" t="s">
        <v>93</v>
      </c>
      <c r="G33" s="243"/>
      <c r="H33" s="243"/>
      <c r="I33" s="41"/>
      <c r="J33" s="257">
        <v>1330.7</v>
      </c>
      <c r="K33" s="265"/>
      <c r="L33" s="265"/>
    </row>
    <row r="34" spans="2:12" ht="31.5" customHeight="1" x14ac:dyDescent="0.25">
      <c r="B34" s="17"/>
      <c r="C34" s="28">
        <v>67</v>
      </c>
      <c r="D34" s="28"/>
      <c r="E34" s="28"/>
      <c r="F34" s="29" t="s">
        <v>48</v>
      </c>
      <c r="G34" s="195">
        <f>G35</f>
        <v>2520103.41</v>
      </c>
      <c r="H34" s="195">
        <v>3486270</v>
      </c>
      <c r="I34" s="30">
        <f t="shared" ref="I34:J34" si="11">I35</f>
        <v>0</v>
      </c>
      <c r="J34" s="195">
        <f t="shared" si="11"/>
        <v>3202317.79</v>
      </c>
      <c r="K34" s="262">
        <f t="shared" si="1"/>
        <v>127.0708883331101</v>
      </c>
      <c r="L34" s="262">
        <f t="shared" si="2"/>
        <v>91.855128547129169</v>
      </c>
    </row>
    <row r="35" spans="2:12" ht="31.5" customHeight="1" x14ac:dyDescent="0.25">
      <c r="B35" s="17"/>
      <c r="C35" s="17"/>
      <c r="D35" s="17">
        <v>671</v>
      </c>
      <c r="E35" s="17"/>
      <c r="F35" s="16" t="s">
        <v>49</v>
      </c>
      <c r="G35" s="242">
        <f>G36+G37</f>
        <v>2520103.41</v>
      </c>
      <c r="H35" s="242"/>
      <c r="I35" s="24">
        <f t="shared" ref="I35:J35" si="12">I36+I37</f>
        <v>0</v>
      </c>
      <c r="J35" s="242">
        <f t="shared" si="12"/>
        <v>3202317.79</v>
      </c>
      <c r="K35" s="264">
        <f t="shared" si="1"/>
        <v>127.0708883331101</v>
      </c>
      <c r="L35" s="264"/>
    </row>
    <row r="36" spans="2:12" s="22" customFormat="1" ht="31.5" customHeight="1" x14ac:dyDescent="0.25">
      <c r="B36" s="19"/>
      <c r="C36" s="19"/>
      <c r="D36" s="19"/>
      <c r="E36" s="19">
        <v>6711</v>
      </c>
      <c r="F36" s="23" t="s">
        <v>50</v>
      </c>
      <c r="G36" s="243">
        <v>2497294.17</v>
      </c>
      <c r="H36" s="243"/>
      <c r="I36" s="41"/>
      <c r="J36" s="243">
        <v>3202317.79</v>
      </c>
      <c r="K36" s="265">
        <f t="shared" si="1"/>
        <v>128.23150065656864</v>
      </c>
      <c r="L36" s="265"/>
    </row>
    <row r="37" spans="2:12" s="22" customFormat="1" ht="31.5" customHeight="1" x14ac:dyDescent="0.25">
      <c r="B37" s="19"/>
      <c r="C37" s="19"/>
      <c r="D37" s="19"/>
      <c r="E37" s="19">
        <v>6712</v>
      </c>
      <c r="F37" s="23" t="s">
        <v>92</v>
      </c>
      <c r="G37" s="243">
        <v>22809.24</v>
      </c>
      <c r="H37" s="243"/>
      <c r="I37" s="41"/>
      <c r="J37" s="257"/>
      <c r="K37" s="265"/>
      <c r="L37" s="265"/>
    </row>
    <row r="38" spans="2:12" ht="18" customHeight="1" x14ac:dyDescent="0.25">
      <c r="B38" s="17"/>
      <c r="C38" s="28">
        <v>68</v>
      </c>
      <c r="D38" s="28"/>
      <c r="E38" s="28"/>
      <c r="F38" s="29" t="s">
        <v>113</v>
      </c>
      <c r="G38" s="195">
        <f>G39</f>
        <v>9919.7099999999991</v>
      </c>
      <c r="H38" s="195">
        <v>0</v>
      </c>
      <c r="I38" s="30">
        <f t="shared" ref="I38:J38" si="13">I39</f>
        <v>0</v>
      </c>
      <c r="J38" s="195">
        <f t="shared" si="13"/>
        <v>0</v>
      </c>
      <c r="K38" s="262"/>
      <c r="L38" s="262"/>
    </row>
    <row r="39" spans="2:12" ht="18" customHeight="1" x14ac:dyDescent="0.25">
      <c r="B39" s="17"/>
      <c r="C39" s="17"/>
      <c r="D39" s="17">
        <v>683</v>
      </c>
      <c r="E39" s="17"/>
      <c r="F39" s="16" t="s">
        <v>114</v>
      </c>
      <c r="G39" s="242">
        <f>G40+G41</f>
        <v>9919.7099999999991</v>
      </c>
      <c r="H39" s="242"/>
      <c r="I39" s="24">
        <f t="shared" ref="I39:J39" si="14">I40+I41</f>
        <v>0</v>
      </c>
      <c r="J39" s="242">
        <f t="shared" si="14"/>
        <v>0</v>
      </c>
      <c r="K39" s="264"/>
      <c r="L39" s="264"/>
    </row>
    <row r="40" spans="2:12" s="22" customFormat="1" ht="18" customHeight="1" x14ac:dyDescent="0.25">
      <c r="B40" s="19"/>
      <c r="C40" s="19"/>
      <c r="D40" s="19"/>
      <c r="E40" s="19">
        <v>6831</v>
      </c>
      <c r="F40" s="23" t="s">
        <v>114</v>
      </c>
      <c r="G40" s="243">
        <v>9919.7099999999991</v>
      </c>
      <c r="H40" s="243"/>
      <c r="I40" s="41"/>
      <c r="J40" s="243"/>
      <c r="K40" s="265"/>
      <c r="L40" s="265"/>
    </row>
    <row r="41" spans="2:12" ht="15.75" customHeight="1" x14ac:dyDescent="0.25"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</row>
    <row r="42" spans="2:12" s="244" customFormat="1" ht="20.25" customHeight="1" x14ac:dyDescent="0.25">
      <c r="B42" s="343" t="s">
        <v>105</v>
      </c>
      <c r="C42" s="343"/>
      <c r="D42" s="343"/>
      <c r="E42" s="343"/>
      <c r="F42" s="343"/>
      <c r="G42" s="343"/>
      <c r="H42" s="343"/>
      <c r="I42" s="343"/>
      <c r="J42" s="343"/>
      <c r="K42" s="343"/>
      <c r="L42" s="343"/>
    </row>
    <row r="43" spans="2:12" ht="41.25" customHeight="1" x14ac:dyDescent="0.25">
      <c r="B43" s="348" t="s">
        <v>107</v>
      </c>
      <c r="C43" s="348"/>
      <c r="D43" s="348"/>
      <c r="E43" s="348"/>
      <c r="F43" s="46" t="s">
        <v>108</v>
      </c>
      <c r="G43" s="191" t="s">
        <v>191</v>
      </c>
      <c r="H43" s="191" t="s">
        <v>178</v>
      </c>
      <c r="I43" s="47"/>
      <c r="J43" s="191" t="s">
        <v>181</v>
      </c>
      <c r="K43" s="218" t="s">
        <v>10</v>
      </c>
      <c r="L43" s="218" t="s">
        <v>10</v>
      </c>
    </row>
    <row r="44" spans="2:12" s="48" customFormat="1" ht="18" customHeight="1" x14ac:dyDescent="0.25">
      <c r="B44" s="349">
        <v>1</v>
      </c>
      <c r="C44" s="349"/>
      <c r="D44" s="349"/>
      <c r="E44" s="349"/>
      <c r="F44" s="349"/>
      <c r="G44" s="45">
        <v>2</v>
      </c>
      <c r="H44" s="45">
        <v>3</v>
      </c>
      <c r="I44" s="49"/>
      <c r="J44" s="45">
        <v>4</v>
      </c>
      <c r="K44" s="219" t="s">
        <v>90</v>
      </c>
      <c r="L44" s="219" t="s">
        <v>91</v>
      </c>
    </row>
    <row r="45" spans="2:12" ht="18" customHeight="1" x14ac:dyDescent="0.25">
      <c r="B45" s="350">
        <v>92</v>
      </c>
      <c r="C45" s="350"/>
      <c r="D45" s="350"/>
      <c r="E45" s="350"/>
      <c r="F45" s="302" t="s">
        <v>109</v>
      </c>
      <c r="G45" s="245">
        <f>G46</f>
        <v>1000</v>
      </c>
      <c r="H45" s="245">
        <f>H46</f>
        <v>5612.18</v>
      </c>
      <c r="I45" s="100">
        <f t="shared" ref="I45:J46" si="15">I46</f>
        <v>0</v>
      </c>
      <c r="J45" s="258">
        <f t="shared" si="15"/>
        <v>5612.18</v>
      </c>
      <c r="K45" s="267">
        <f>J45/G45*100</f>
        <v>561.21800000000007</v>
      </c>
      <c r="L45" s="267">
        <f>J45/H45*100</f>
        <v>100</v>
      </c>
    </row>
    <row r="46" spans="2:12" ht="18" customHeight="1" x14ac:dyDescent="0.25">
      <c r="B46" s="351">
        <v>922</v>
      </c>
      <c r="C46" s="351"/>
      <c r="D46" s="351"/>
      <c r="E46" s="351"/>
      <c r="F46" s="303" t="s">
        <v>217</v>
      </c>
      <c r="G46" s="246">
        <f>G47</f>
        <v>1000</v>
      </c>
      <c r="H46" s="246">
        <f>H47</f>
        <v>5612.18</v>
      </c>
      <c r="I46" s="53">
        <f t="shared" si="15"/>
        <v>0</v>
      </c>
      <c r="J46" s="259">
        <f t="shared" si="15"/>
        <v>5612.18</v>
      </c>
      <c r="K46" s="268">
        <f t="shared" ref="K46:K47" si="16">J46/G46*100</f>
        <v>561.21800000000007</v>
      </c>
      <c r="L46" s="309">
        <f t="shared" ref="L46:L47" si="17">J46/H46*100</f>
        <v>100</v>
      </c>
    </row>
    <row r="47" spans="2:12" ht="18" customHeight="1" x14ac:dyDescent="0.25">
      <c r="B47" s="353">
        <v>9221</v>
      </c>
      <c r="C47" s="353"/>
      <c r="D47" s="353"/>
      <c r="E47" s="353"/>
      <c r="F47" s="304" t="s">
        <v>218</v>
      </c>
      <c r="G47" s="247">
        <v>1000</v>
      </c>
      <c r="H47" s="252">
        <v>5612.18</v>
      </c>
      <c r="I47" s="54"/>
      <c r="J47" s="252">
        <v>5612.18</v>
      </c>
      <c r="K47" s="269">
        <f t="shared" si="16"/>
        <v>561.21800000000007</v>
      </c>
      <c r="L47" s="310">
        <f t="shared" si="17"/>
        <v>100</v>
      </c>
    </row>
    <row r="48" spans="2:12" s="13" customFormat="1" ht="18" customHeight="1" x14ac:dyDescent="0.25">
      <c r="B48" s="345"/>
      <c r="C48" s="346"/>
      <c r="D48" s="346"/>
      <c r="E48" s="346"/>
      <c r="F48" s="347"/>
      <c r="G48" s="248"/>
      <c r="H48" s="253"/>
      <c r="I48" s="57"/>
      <c r="J48" s="253"/>
      <c r="K48" s="270"/>
      <c r="L48" s="270"/>
    </row>
    <row r="49" spans="2:12" ht="15.75" customHeight="1" x14ac:dyDescent="0.25">
      <c r="B49" s="346"/>
      <c r="C49" s="346"/>
      <c r="D49" s="346"/>
      <c r="E49" s="346"/>
      <c r="F49" s="249"/>
      <c r="G49" s="249"/>
      <c r="H49" s="249"/>
      <c r="I49" s="55"/>
      <c r="J49" s="249"/>
      <c r="K49" s="271"/>
      <c r="L49" s="271"/>
    </row>
    <row r="50" spans="2:12" ht="15.75" customHeight="1" x14ac:dyDescent="0.25">
      <c r="B50" s="38"/>
      <c r="C50" s="38"/>
      <c r="D50" s="38"/>
      <c r="E50" s="38"/>
      <c r="F50" s="190"/>
      <c r="G50" s="190"/>
      <c r="H50" s="190"/>
      <c r="I50" s="38"/>
      <c r="J50" s="190"/>
      <c r="K50" s="220"/>
      <c r="L50" s="220"/>
    </row>
    <row r="51" spans="2:12" ht="15.75" customHeight="1" x14ac:dyDescent="0.25">
      <c r="B51" s="38"/>
      <c r="C51" s="38"/>
      <c r="D51" s="38"/>
      <c r="E51" s="38"/>
      <c r="F51" s="190"/>
      <c r="G51" s="190"/>
      <c r="H51" s="190"/>
      <c r="I51" s="38"/>
      <c r="J51" s="190"/>
      <c r="K51" s="220"/>
      <c r="L51" s="220"/>
    </row>
    <row r="52" spans="2:12" s="244" customFormat="1" ht="21" customHeight="1" x14ac:dyDescent="0.25">
      <c r="B52" s="319" t="s">
        <v>35</v>
      </c>
      <c r="C52" s="319"/>
      <c r="D52" s="319"/>
      <c r="E52" s="319"/>
      <c r="F52" s="319"/>
      <c r="G52" s="319"/>
      <c r="H52" s="319"/>
      <c r="I52" s="319"/>
      <c r="J52" s="319"/>
      <c r="K52" s="319"/>
      <c r="L52" s="319"/>
    </row>
    <row r="53" spans="2:12" s="244" customFormat="1" ht="18" customHeight="1" x14ac:dyDescent="0.25">
      <c r="B53" s="319" t="s">
        <v>11</v>
      </c>
      <c r="C53" s="319"/>
      <c r="D53" s="319"/>
      <c r="E53" s="319"/>
      <c r="F53" s="319"/>
      <c r="G53" s="319"/>
      <c r="H53" s="319"/>
      <c r="I53" s="319"/>
      <c r="J53" s="319"/>
      <c r="K53" s="319"/>
      <c r="L53" s="319"/>
    </row>
    <row r="54" spans="2:12" ht="12" customHeight="1" x14ac:dyDescent="0.25">
      <c r="B54" s="360"/>
      <c r="C54" s="360"/>
      <c r="D54" s="360"/>
      <c r="E54" s="360"/>
      <c r="F54" s="360"/>
      <c r="G54" s="360"/>
      <c r="H54" s="360"/>
      <c r="I54" s="360"/>
      <c r="J54" s="360"/>
      <c r="K54" s="360"/>
      <c r="L54" s="360"/>
    </row>
    <row r="55" spans="2:12" s="44" customFormat="1" ht="42.75" customHeight="1" x14ac:dyDescent="0.25">
      <c r="B55" s="354"/>
      <c r="C55" s="355"/>
      <c r="D55" s="355"/>
      <c r="E55" s="355"/>
      <c r="F55" s="356"/>
      <c r="G55" s="91" t="s">
        <v>112</v>
      </c>
      <c r="H55" s="91" t="s">
        <v>180</v>
      </c>
      <c r="I55" s="91" t="s">
        <v>27</v>
      </c>
      <c r="J55" s="91" t="s">
        <v>181</v>
      </c>
      <c r="K55" s="216" t="s">
        <v>10</v>
      </c>
      <c r="L55" s="216" t="s">
        <v>28</v>
      </c>
    </row>
    <row r="56" spans="2:12" ht="12.75" customHeight="1" x14ac:dyDescent="0.25">
      <c r="B56" s="357">
        <v>1</v>
      </c>
      <c r="C56" s="358"/>
      <c r="D56" s="358"/>
      <c r="E56" s="358"/>
      <c r="F56" s="359"/>
      <c r="G56" s="14">
        <v>2</v>
      </c>
      <c r="H56" s="14">
        <v>3</v>
      </c>
      <c r="I56" s="14">
        <v>4</v>
      </c>
      <c r="J56" s="14">
        <v>4</v>
      </c>
      <c r="K56" s="217" t="s">
        <v>90</v>
      </c>
      <c r="L56" s="217" t="s">
        <v>91</v>
      </c>
    </row>
    <row r="57" spans="2:12" ht="21" customHeight="1" x14ac:dyDescent="0.25">
      <c r="B57" s="15"/>
      <c r="C57" s="15"/>
      <c r="D57" s="15"/>
      <c r="E57" s="15"/>
      <c r="F57" s="15" t="s">
        <v>7</v>
      </c>
      <c r="G57" s="203">
        <f>G58+G101</f>
        <v>3266118.2300000004</v>
      </c>
      <c r="H57" s="203">
        <f>H58+H101</f>
        <v>4305295.25</v>
      </c>
      <c r="I57" s="25">
        <f>I58+I101</f>
        <v>0</v>
      </c>
      <c r="J57" s="203">
        <f>J58+J101</f>
        <v>4284829.3899999997</v>
      </c>
      <c r="K57" s="260">
        <f>J57/G57*100</f>
        <v>131.19027200677911</v>
      </c>
      <c r="L57" s="260">
        <f>J57/H57*100</f>
        <v>99.524635157135847</v>
      </c>
    </row>
    <row r="58" spans="2:12" ht="18" customHeight="1" x14ac:dyDescent="0.25">
      <c r="B58" s="26">
        <v>3</v>
      </c>
      <c r="C58" s="26"/>
      <c r="D58" s="26"/>
      <c r="E58" s="26"/>
      <c r="F58" s="26" t="s">
        <v>3</v>
      </c>
      <c r="G58" s="200">
        <f>G59+G66+G94</f>
        <v>3228262.9000000004</v>
      </c>
      <c r="H58" s="200">
        <f>H59+H66+H94+H98</f>
        <v>4283939.9400000004</v>
      </c>
      <c r="I58" s="10">
        <f>I59+I66+I94</f>
        <v>0</v>
      </c>
      <c r="J58" s="200">
        <f>J59+J66+J94+J98</f>
        <v>4260725.3499999996</v>
      </c>
      <c r="K58" s="272">
        <f t="shared" ref="K58:K110" si="18">J58/G58*100</f>
        <v>131.98198170291516</v>
      </c>
      <c r="L58" s="272">
        <f t="shared" ref="L58:L102" si="19">J58/H58*100</f>
        <v>99.458101879925039</v>
      </c>
    </row>
    <row r="59" spans="2:12" ht="18" customHeight="1" x14ac:dyDescent="0.25">
      <c r="B59" s="15"/>
      <c r="C59" s="29">
        <v>31</v>
      </c>
      <c r="D59" s="29"/>
      <c r="E59" s="29"/>
      <c r="F59" s="29" t="s">
        <v>4</v>
      </c>
      <c r="G59" s="195">
        <f>G60+G62+G64</f>
        <v>2734002.27</v>
      </c>
      <c r="H59" s="195">
        <v>3739820.7</v>
      </c>
      <c r="I59" s="30">
        <f t="shared" ref="I59:J59" si="20">I60+I62+I64</f>
        <v>0</v>
      </c>
      <c r="J59" s="195">
        <f t="shared" si="20"/>
        <v>3735490.8899999997</v>
      </c>
      <c r="K59" s="262">
        <f t="shared" si="18"/>
        <v>136.6308627827145</v>
      </c>
      <c r="L59" s="262">
        <f t="shared" si="19"/>
        <v>99.884224128712901</v>
      </c>
    </row>
    <row r="60" spans="2:12" ht="15.75" x14ac:dyDescent="0.25">
      <c r="B60" s="17"/>
      <c r="C60" s="17"/>
      <c r="D60" s="17">
        <v>311</v>
      </c>
      <c r="E60" s="17"/>
      <c r="F60" s="17" t="s">
        <v>16</v>
      </c>
      <c r="G60" s="242">
        <f>G61</f>
        <v>2088981.61</v>
      </c>
      <c r="H60" s="242"/>
      <c r="I60" s="24">
        <f t="shared" ref="I60:J60" si="21">I61</f>
        <v>0</v>
      </c>
      <c r="J60" s="242">
        <f t="shared" si="21"/>
        <v>2969950.28</v>
      </c>
      <c r="K60" s="264">
        <f t="shared" si="18"/>
        <v>142.17216014649355</v>
      </c>
      <c r="L60" s="264"/>
    </row>
    <row r="61" spans="2:12" s="22" customFormat="1" ht="18" customHeight="1" x14ac:dyDescent="0.25">
      <c r="B61" s="19"/>
      <c r="C61" s="19"/>
      <c r="D61" s="19"/>
      <c r="E61" s="19">
        <v>3111</v>
      </c>
      <c r="F61" s="19" t="s">
        <v>17</v>
      </c>
      <c r="G61" s="243">
        <v>2088981.61</v>
      </c>
      <c r="H61" s="243"/>
      <c r="I61" s="41"/>
      <c r="J61" s="257">
        <v>2969950.28</v>
      </c>
      <c r="K61" s="265">
        <f t="shared" si="18"/>
        <v>142.17216014649355</v>
      </c>
      <c r="L61" s="265"/>
    </row>
    <row r="62" spans="2:12" ht="18" customHeight="1" x14ac:dyDescent="0.25">
      <c r="B62" s="17"/>
      <c r="C62" s="17"/>
      <c r="D62" s="17">
        <v>312</v>
      </c>
      <c r="E62" s="17"/>
      <c r="F62" s="17" t="s">
        <v>51</v>
      </c>
      <c r="G62" s="242">
        <f>G63</f>
        <v>305759.34000000003</v>
      </c>
      <c r="H62" s="242"/>
      <c r="I62" s="24">
        <f t="shared" ref="I62:J62" si="22">I63</f>
        <v>0</v>
      </c>
      <c r="J62" s="242">
        <f t="shared" si="22"/>
        <v>290988.64</v>
      </c>
      <c r="K62" s="264">
        <f t="shared" si="18"/>
        <v>95.169174554079035</v>
      </c>
      <c r="L62" s="264"/>
    </row>
    <row r="63" spans="2:12" s="22" customFormat="1" ht="18" customHeight="1" x14ac:dyDescent="0.25">
      <c r="B63" s="19"/>
      <c r="C63" s="19"/>
      <c r="D63" s="19"/>
      <c r="E63" s="19">
        <v>3121</v>
      </c>
      <c r="F63" s="19" t="s">
        <v>51</v>
      </c>
      <c r="G63" s="243">
        <v>305759.34000000003</v>
      </c>
      <c r="H63" s="243"/>
      <c r="I63" s="41"/>
      <c r="J63" s="257">
        <v>290988.64</v>
      </c>
      <c r="K63" s="265">
        <f t="shared" si="18"/>
        <v>95.169174554079035</v>
      </c>
      <c r="L63" s="265"/>
    </row>
    <row r="64" spans="2:12" ht="18" customHeight="1" x14ac:dyDescent="0.25">
      <c r="B64" s="17"/>
      <c r="C64" s="17"/>
      <c r="D64" s="17">
        <v>313</v>
      </c>
      <c r="E64" s="17"/>
      <c r="F64" s="17" t="s">
        <v>52</v>
      </c>
      <c r="G64" s="242">
        <f>G65</f>
        <v>339261.32</v>
      </c>
      <c r="H64" s="242"/>
      <c r="I64" s="24">
        <f t="shared" ref="I64:J64" si="23">I65</f>
        <v>0</v>
      </c>
      <c r="J64" s="242">
        <f t="shared" si="23"/>
        <v>474551.97</v>
      </c>
      <c r="K64" s="264">
        <f t="shared" si="18"/>
        <v>139.8780061340326</v>
      </c>
      <c r="L64" s="264"/>
    </row>
    <row r="65" spans="2:12" s="22" customFormat="1" ht="18" customHeight="1" x14ac:dyDescent="0.25">
      <c r="B65" s="19"/>
      <c r="C65" s="19"/>
      <c r="D65" s="19"/>
      <c r="E65" s="19">
        <v>3132</v>
      </c>
      <c r="F65" s="19" t="s">
        <v>53</v>
      </c>
      <c r="G65" s="243">
        <v>339261.32</v>
      </c>
      <c r="H65" s="243"/>
      <c r="I65" s="41"/>
      <c r="J65" s="257">
        <v>474551.97</v>
      </c>
      <c r="K65" s="265">
        <f t="shared" si="18"/>
        <v>139.8780061340326</v>
      </c>
      <c r="L65" s="265"/>
    </row>
    <row r="66" spans="2:12" ht="18" customHeight="1" x14ac:dyDescent="0.25">
      <c r="B66" s="17"/>
      <c r="C66" s="28">
        <v>32</v>
      </c>
      <c r="D66" s="28"/>
      <c r="E66" s="28"/>
      <c r="F66" s="28" t="s">
        <v>9</v>
      </c>
      <c r="G66" s="195">
        <f>G67+G72+G79+G89</f>
        <v>489612.55000000005</v>
      </c>
      <c r="H66" s="195">
        <v>539119.24</v>
      </c>
      <c r="I66" s="30">
        <f t="shared" ref="I66:J66" si="24">I67+I72+I79+I89</f>
        <v>0</v>
      </c>
      <c r="J66" s="195">
        <f t="shared" si="24"/>
        <v>520279.64999999997</v>
      </c>
      <c r="K66" s="262">
        <f t="shared" si="18"/>
        <v>106.26354451085862</v>
      </c>
      <c r="L66" s="262">
        <f t="shared" si="19"/>
        <v>96.505487357490708</v>
      </c>
    </row>
    <row r="67" spans="2:12" ht="18" customHeight="1" x14ac:dyDescent="0.25">
      <c r="B67" s="17"/>
      <c r="C67" s="17"/>
      <c r="D67" s="17">
        <v>321</v>
      </c>
      <c r="E67" s="17"/>
      <c r="F67" s="17" t="s">
        <v>18</v>
      </c>
      <c r="G67" s="242">
        <f>SUM(G68:G71)</f>
        <v>119654.20999999999</v>
      </c>
      <c r="H67" s="242"/>
      <c r="I67" s="24">
        <f t="shared" ref="I67:J67" si="25">SUM(I68:I71)</f>
        <v>0</v>
      </c>
      <c r="J67" s="242">
        <f t="shared" si="25"/>
        <v>131632.57</v>
      </c>
      <c r="K67" s="264">
        <f t="shared" si="18"/>
        <v>110.01081366046377</v>
      </c>
      <c r="L67" s="264"/>
    </row>
    <row r="68" spans="2:12" s="22" customFormat="1" ht="18" customHeight="1" x14ac:dyDescent="0.25">
      <c r="B68" s="19"/>
      <c r="C68" s="42"/>
      <c r="D68" s="19"/>
      <c r="E68" s="19">
        <v>3211</v>
      </c>
      <c r="F68" s="20" t="s">
        <v>19</v>
      </c>
      <c r="G68" s="243">
        <v>2494.06</v>
      </c>
      <c r="H68" s="243"/>
      <c r="I68" s="41"/>
      <c r="J68" s="257">
        <v>2679.72</v>
      </c>
      <c r="K68" s="265">
        <f t="shared" si="18"/>
        <v>107.44408715107095</v>
      </c>
      <c r="L68" s="265"/>
    </row>
    <row r="69" spans="2:12" s="22" customFormat="1" ht="18" customHeight="1" x14ac:dyDescent="0.25">
      <c r="B69" s="19"/>
      <c r="C69" s="42"/>
      <c r="D69" s="19"/>
      <c r="E69" s="19">
        <v>3212</v>
      </c>
      <c r="F69" s="20" t="s">
        <v>54</v>
      </c>
      <c r="G69" s="243">
        <v>108613</v>
      </c>
      <c r="H69" s="243"/>
      <c r="I69" s="41"/>
      <c r="J69" s="257">
        <v>122178.49</v>
      </c>
      <c r="K69" s="265">
        <f t="shared" si="18"/>
        <v>112.48974800438253</v>
      </c>
      <c r="L69" s="265"/>
    </row>
    <row r="70" spans="2:12" s="22" customFormat="1" ht="18" customHeight="1" x14ac:dyDescent="0.25">
      <c r="B70" s="19"/>
      <c r="C70" s="19"/>
      <c r="D70" s="19"/>
      <c r="E70" s="19">
        <v>3213</v>
      </c>
      <c r="F70" s="19" t="s">
        <v>55</v>
      </c>
      <c r="G70" s="243">
        <v>5912.64</v>
      </c>
      <c r="H70" s="243"/>
      <c r="I70" s="41"/>
      <c r="J70" s="257">
        <v>3905.36</v>
      </c>
      <c r="K70" s="265">
        <f t="shared" si="18"/>
        <v>66.051036423661841</v>
      </c>
      <c r="L70" s="265"/>
    </row>
    <row r="71" spans="2:12" s="22" customFormat="1" ht="18" customHeight="1" x14ac:dyDescent="0.25">
      <c r="B71" s="19"/>
      <c r="C71" s="19"/>
      <c r="D71" s="19"/>
      <c r="E71" s="19">
        <v>3214</v>
      </c>
      <c r="F71" s="19" t="s">
        <v>56</v>
      </c>
      <c r="G71" s="243">
        <v>2634.51</v>
      </c>
      <c r="H71" s="243"/>
      <c r="I71" s="41"/>
      <c r="J71" s="257">
        <v>2869</v>
      </c>
      <c r="K71" s="265">
        <f t="shared" si="18"/>
        <v>108.90070639321922</v>
      </c>
      <c r="L71" s="265"/>
    </row>
    <row r="72" spans="2:12" s="13" customFormat="1" ht="15.75" x14ac:dyDescent="0.25">
      <c r="B72" s="17"/>
      <c r="C72" s="17"/>
      <c r="D72" s="17">
        <v>322</v>
      </c>
      <c r="E72" s="17"/>
      <c r="F72" s="17" t="s">
        <v>57</v>
      </c>
      <c r="G72" s="242">
        <f>SUM(G73:G78)</f>
        <v>291519.31</v>
      </c>
      <c r="H72" s="242"/>
      <c r="I72" s="24">
        <f t="shared" ref="I72:J72" si="26">SUM(I73:I78)</f>
        <v>0</v>
      </c>
      <c r="J72" s="242">
        <f t="shared" si="26"/>
        <v>288387.37999999995</v>
      </c>
      <c r="K72" s="264">
        <f t="shared" si="18"/>
        <v>98.925652643730515</v>
      </c>
      <c r="L72" s="264"/>
    </row>
    <row r="73" spans="2:12" s="22" customFormat="1" ht="18" customHeight="1" x14ac:dyDescent="0.25">
      <c r="B73" s="19"/>
      <c r="C73" s="19"/>
      <c r="D73" s="19"/>
      <c r="E73" s="19">
        <v>3221</v>
      </c>
      <c r="F73" s="19" t="s">
        <v>148</v>
      </c>
      <c r="G73" s="250">
        <v>33778.620000000003</v>
      </c>
      <c r="H73" s="243"/>
      <c r="I73" s="41"/>
      <c r="J73" s="257">
        <v>36553.86</v>
      </c>
      <c r="K73" s="265">
        <f t="shared" si="18"/>
        <v>108.21596619400083</v>
      </c>
      <c r="L73" s="265"/>
    </row>
    <row r="74" spans="2:12" s="22" customFormat="1" ht="18" customHeight="1" x14ac:dyDescent="0.25">
      <c r="B74" s="19"/>
      <c r="C74" s="19"/>
      <c r="D74" s="19"/>
      <c r="E74" s="19">
        <v>3222</v>
      </c>
      <c r="F74" s="19" t="s">
        <v>58</v>
      </c>
      <c r="G74" s="243">
        <v>152123.68</v>
      </c>
      <c r="H74" s="243"/>
      <c r="I74" s="41"/>
      <c r="J74" s="257">
        <v>156090.57999999999</v>
      </c>
      <c r="K74" s="265">
        <f t="shared" si="18"/>
        <v>102.60768080288354</v>
      </c>
      <c r="L74" s="265"/>
    </row>
    <row r="75" spans="2:12" s="22" customFormat="1" ht="18" customHeight="1" x14ac:dyDescent="0.25">
      <c r="B75" s="19"/>
      <c r="C75" s="19"/>
      <c r="D75" s="19"/>
      <c r="E75" s="19">
        <v>3223</v>
      </c>
      <c r="F75" s="19" t="s">
        <v>59</v>
      </c>
      <c r="G75" s="243">
        <v>65493.48</v>
      </c>
      <c r="H75" s="243"/>
      <c r="I75" s="41"/>
      <c r="J75" s="257">
        <v>70560.899999999994</v>
      </c>
      <c r="K75" s="265">
        <f t="shared" si="18"/>
        <v>107.73728926909976</v>
      </c>
      <c r="L75" s="265"/>
    </row>
    <row r="76" spans="2:12" s="22" customFormat="1" ht="18" customHeight="1" x14ac:dyDescent="0.25">
      <c r="B76" s="19"/>
      <c r="C76" s="19"/>
      <c r="D76" s="19"/>
      <c r="E76" s="19">
        <v>3224</v>
      </c>
      <c r="F76" s="19" t="s">
        <v>61</v>
      </c>
      <c r="G76" s="243">
        <v>4249.3900000000003</v>
      </c>
      <c r="H76" s="243"/>
      <c r="I76" s="41"/>
      <c r="J76" s="257">
        <v>5165.37</v>
      </c>
      <c r="K76" s="265">
        <f t="shared" si="18"/>
        <v>121.55556444572045</v>
      </c>
      <c r="L76" s="265"/>
    </row>
    <row r="77" spans="2:12" s="22" customFormat="1" ht="18" customHeight="1" x14ac:dyDescent="0.25">
      <c r="B77" s="19"/>
      <c r="C77" s="19"/>
      <c r="D77" s="19"/>
      <c r="E77" s="19">
        <v>3225</v>
      </c>
      <c r="F77" s="19" t="s">
        <v>60</v>
      </c>
      <c r="G77" s="243">
        <v>32554.21</v>
      </c>
      <c r="H77" s="243"/>
      <c r="I77" s="41"/>
      <c r="J77" s="257">
        <v>16516.05</v>
      </c>
      <c r="K77" s="265">
        <f t="shared" si="18"/>
        <v>50.733991087481471</v>
      </c>
      <c r="L77" s="265"/>
    </row>
    <row r="78" spans="2:12" s="22" customFormat="1" ht="18" customHeight="1" x14ac:dyDescent="0.25">
      <c r="B78" s="19"/>
      <c r="C78" s="19"/>
      <c r="D78" s="19"/>
      <c r="E78" s="19">
        <v>3227</v>
      </c>
      <c r="F78" s="19" t="s">
        <v>62</v>
      </c>
      <c r="G78" s="243">
        <v>3319.93</v>
      </c>
      <c r="H78" s="243"/>
      <c r="I78" s="41"/>
      <c r="J78" s="257">
        <v>3500.62</v>
      </c>
      <c r="K78" s="265">
        <f t="shared" si="18"/>
        <v>105.44258463280853</v>
      </c>
      <c r="L78" s="265"/>
    </row>
    <row r="79" spans="2:12" ht="18" customHeight="1" x14ac:dyDescent="0.25">
      <c r="B79" s="17"/>
      <c r="C79" s="17"/>
      <c r="D79" s="17">
        <v>323</v>
      </c>
      <c r="E79" s="17"/>
      <c r="F79" s="17" t="s">
        <v>63</v>
      </c>
      <c r="G79" s="242">
        <f>SUM(G80:G88)</f>
        <v>67979.009999999995</v>
      </c>
      <c r="H79" s="242"/>
      <c r="I79" s="24">
        <f t="shared" ref="I79:J79" si="27">SUM(I80:I88)</f>
        <v>0</v>
      </c>
      <c r="J79" s="242">
        <f t="shared" si="27"/>
        <v>88492.58</v>
      </c>
      <c r="K79" s="264">
        <f t="shared" si="18"/>
        <v>130.17632942874573</v>
      </c>
      <c r="L79" s="264"/>
    </row>
    <row r="80" spans="2:12" s="22" customFormat="1" ht="18" customHeight="1" x14ac:dyDescent="0.25">
      <c r="B80" s="19"/>
      <c r="C80" s="19"/>
      <c r="D80" s="19"/>
      <c r="E80" s="19">
        <v>3231</v>
      </c>
      <c r="F80" s="19" t="s">
        <v>219</v>
      </c>
      <c r="G80" s="243">
        <v>8975.81</v>
      </c>
      <c r="H80" s="243"/>
      <c r="I80" s="41"/>
      <c r="J80" s="257">
        <v>10103.549999999999</v>
      </c>
      <c r="K80" s="265">
        <f t="shared" si="18"/>
        <v>112.56421426032858</v>
      </c>
      <c r="L80" s="265"/>
    </row>
    <row r="81" spans="2:12" s="22" customFormat="1" ht="18" customHeight="1" x14ac:dyDescent="0.25">
      <c r="B81" s="19"/>
      <c r="C81" s="19"/>
      <c r="D81" s="19"/>
      <c r="E81" s="19">
        <v>3232</v>
      </c>
      <c r="F81" s="19" t="s">
        <v>65</v>
      </c>
      <c r="G81" s="250">
        <v>14930.81</v>
      </c>
      <c r="H81" s="243"/>
      <c r="I81" s="41"/>
      <c r="J81" s="257">
        <v>24356.61</v>
      </c>
      <c r="K81" s="265">
        <f t="shared" si="18"/>
        <v>163.12986368455563</v>
      </c>
      <c r="L81" s="265"/>
    </row>
    <row r="82" spans="2:12" s="22" customFormat="1" ht="18" customHeight="1" x14ac:dyDescent="0.25">
      <c r="B82" s="19"/>
      <c r="C82" s="19"/>
      <c r="D82" s="19"/>
      <c r="E82" s="19">
        <v>3233</v>
      </c>
      <c r="F82" s="19" t="s">
        <v>66</v>
      </c>
      <c r="G82" s="243">
        <v>660</v>
      </c>
      <c r="H82" s="243"/>
      <c r="I82" s="41"/>
      <c r="J82" s="257">
        <v>0</v>
      </c>
      <c r="K82" s="265">
        <f t="shared" si="18"/>
        <v>0</v>
      </c>
      <c r="L82" s="265"/>
    </row>
    <row r="83" spans="2:12" s="22" customFormat="1" ht="18" customHeight="1" x14ac:dyDescent="0.25">
      <c r="B83" s="19"/>
      <c r="C83" s="19"/>
      <c r="D83" s="19"/>
      <c r="E83" s="19">
        <v>3234</v>
      </c>
      <c r="F83" s="19" t="s">
        <v>67</v>
      </c>
      <c r="G83" s="243">
        <v>14632.96</v>
      </c>
      <c r="H83" s="243"/>
      <c r="I83" s="41"/>
      <c r="J83" s="257">
        <v>17263.97</v>
      </c>
      <c r="K83" s="265">
        <f t="shared" si="18"/>
        <v>117.98002591410079</v>
      </c>
      <c r="L83" s="265"/>
    </row>
    <row r="84" spans="2:12" s="22" customFormat="1" ht="18" customHeight="1" x14ac:dyDescent="0.25">
      <c r="B84" s="19"/>
      <c r="C84" s="19"/>
      <c r="D84" s="19"/>
      <c r="E84" s="19">
        <v>3235</v>
      </c>
      <c r="F84" s="19" t="s">
        <v>68</v>
      </c>
      <c r="G84" s="243">
        <v>1940.25</v>
      </c>
      <c r="H84" s="243"/>
      <c r="I84" s="41"/>
      <c r="J84" s="257">
        <v>2057.9899999999998</v>
      </c>
      <c r="K84" s="265">
        <f t="shared" si="18"/>
        <v>106.06829016879267</v>
      </c>
      <c r="L84" s="265"/>
    </row>
    <row r="85" spans="2:12" s="22" customFormat="1" ht="18" customHeight="1" x14ac:dyDescent="0.25">
      <c r="B85" s="19"/>
      <c r="C85" s="19"/>
      <c r="D85" s="19"/>
      <c r="E85" s="19">
        <v>3236</v>
      </c>
      <c r="F85" s="19" t="s">
        <v>69</v>
      </c>
      <c r="G85" s="243">
        <v>10882.56</v>
      </c>
      <c r="H85" s="243"/>
      <c r="I85" s="41"/>
      <c r="J85" s="257">
        <v>14325.9</v>
      </c>
      <c r="K85" s="265">
        <f t="shared" si="18"/>
        <v>131.64090067043048</v>
      </c>
      <c r="L85" s="265"/>
    </row>
    <row r="86" spans="2:12" s="22" customFormat="1" ht="18" customHeight="1" x14ac:dyDescent="0.25">
      <c r="B86" s="19"/>
      <c r="C86" s="19"/>
      <c r="D86" s="19"/>
      <c r="E86" s="19">
        <v>3237</v>
      </c>
      <c r="F86" s="19" t="s">
        <v>70</v>
      </c>
      <c r="G86" s="243">
        <v>7699.99</v>
      </c>
      <c r="H86" s="243"/>
      <c r="I86" s="41"/>
      <c r="J86" s="257">
        <v>8886.67</v>
      </c>
      <c r="K86" s="265">
        <f t="shared" si="18"/>
        <v>115.41144858629686</v>
      </c>
      <c r="L86" s="265"/>
    </row>
    <row r="87" spans="2:12" s="22" customFormat="1" ht="18" customHeight="1" x14ac:dyDescent="0.25">
      <c r="B87" s="19"/>
      <c r="C87" s="19"/>
      <c r="D87" s="19"/>
      <c r="E87" s="19">
        <v>3238</v>
      </c>
      <c r="F87" s="19" t="s">
        <v>71</v>
      </c>
      <c r="G87" s="243">
        <v>5321.43</v>
      </c>
      <c r="H87" s="243"/>
      <c r="I87" s="41"/>
      <c r="J87" s="257">
        <v>6864.3</v>
      </c>
      <c r="K87" s="265">
        <f t="shared" si="18"/>
        <v>128.99352241784632</v>
      </c>
      <c r="L87" s="265"/>
    </row>
    <row r="88" spans="2:12" s="22" customFormat="1" ht="18" customHeight="1" x14ac:dyDescent="0.25">
      <c r="B88" s="19"/>
      <c r="C88" s="19"/>
      <c r="D88" s="19"/>
      <c r="E88" s="19">
        <v>3239</v>
      </c>
      <c r="F88" s="19" t="s">
        <v>72</v>
      </c>
      <c r="G88" s="243">
        <v>2935.2</v>
      </c>
      <c r="H88" s="243"/>
      <c r="I88" s="41"/>
      <c r="J88" s="257">
        <v>4633.59</v>
      </c>
      <c r="K88" s="265">
        <f t="shared" si="18"/>
        <v>157.86283728536387</v>
      </c>
      <c r="L88" s="265"/>
    </row>
    <row r="89" spans="2:12" ht="18" customHeight="1" x14ac:dyDescent="0.25">
      <c r="B89" s="17"/>
      <c r="C89" s="17"/>
      <c r="D89" s="17">
        <v>329</v>
      </c>
      <c r="E89" s="17"/>
      <c r="F89" s="17" t="s">
        <v>73</v>
      </c>
      <c r="G89" s="242">
        <f>SUM(G90:G93)</f>
        <v>10460.02</v>
      </c>
      <c r="H89" s="242"/>
      <c r="I89" s="24">
        <f>SUM(I90:I93)</f>
        <v>0</v>
      </c>
      <c r="J89" s="242">
        <f>SUM(J90:J93)</f>
        <v>11767.12</v>
      </c>
      <c r="K89" s="264">
        <f t="shared" si="18"/>
        <v>112.49615201500572</v>
      </c>
      <c r="L89" s="264"/>
    </row>
    <row r="90" spans="2:12" s="22" customFormat="1" ht="31.5" customHeight="1" x14ac:dyDescent="0.25">
      <c r="B90" s="19"/>
      <c r="C90" s="19"/>
      <c r="D90" s="19"/>
      <c r="E90" s="19">
        <v>3291</v>
      </c>
      <c r="F90" s="20" t="s">
        <v>74</v>
      </c>
      <c r="G90" s="243">
        <v>8556.42</v>
      </c>
      <c r="H90" s="243"/>
      <c r="I90" s="41"/>
      <c r="J90" s="257">
        <v>8894.58</v>
      </c>
      <c r="K90" s="265">
        <f t="shared" si="18"/>
        <v>103.95212016240436</v>
      </c>
      <c r="L90" s="265"/>
    </row>
    <row r="91" spans="2:12" s="22" customFormat="1" ht="18" customHeight="1" x14ac:dyDescent="0.25">
      <c r="B91" s="19"/>
      <c r="C91" s="19"/>
      <c r="D91" s="19"/>
      <c r="E91" s="19">
        <v>3292</v>
      </c>
      <c r="F91" s="19" t="s">
        <v>75</v>
      </c>
      <c r="G91" s="243">
        <v>492.36</v>
      </c>
      <c r="H91" s="243"/>
      <c r="I91" s="41"/>
      <c r="J91" s="257">
        <v>494.5</v>
      </c>
      <c r="K91" s="265">
        <f t="shared" si="18"/>
        <v>100.43464131935981</v>
      </c>
      <c r="L91" s="265"/>
    </row>
    <row r="92" spans="2:12" s="22" customFormat="1" ht="18" customHeight="1" x14ac:dyDescent="0.25">
      <c r="B92" s="19"/>
      <c r="C92" s="19"/>
      <c r="D92" s="19"/>
      <c r="E92" s="19">
        <v>3293</v>
      </c>
      <c r="F92" s="19" t="s">
        <v>76</v>
      </c>
      <c r="G92" s="243">
        <v>1269.07</v>
      </c>
      <c r="H92" s="243"/>
      <c r="I92" s="41"/>
      <c r="J92" s="257">
        <v>876.84</v>
      </c>
      <c r="K92" s="265">
        <f t="shared" si="18"/>
        <v>69.093115430984895</v>
      </c>
      <c r="L92" s="265"/>
    </row>
    <row r="93" spans="2:12" s="22" customFormat="1" ht="18" customHeight="1" x14ac:dyDescent="0.25">
      <c r="B93" s="19"/>
      <c r="C93" s="19"/>
      <c r="D93" s="19"/>
      <c r="E93" s="19">
        <v>3295</v>
      </c>
      <c r="F93" s="19" t="s">
        <v>77</v>
      </c>
      <c r="G93" s="243">
        <v>142.16999999999999</v>
      </c>
      <c r="H93" s="243"/>
      <c r="I93" s="41"/>
      <c r="J93" s="257">
        <v>1501.2</v>
      </c>
      <c r="K93" s="265">
        <f t="shared" si="18"/>
        <v>1055.9189702468875</v>
      </c>
      <c r="L93" s="265"/>
    </row>
    <row r="94" spans="2:12" ht="18" customHeight="1" x14ac:dyDescent="0.25">
      <c r="B94" s="17"/>
      <c r="C94" s="28">
        <v>34</v>
      </c>
      <c r="D94" s="28"/>
      <c r="E94" s="28"/>
      <c r="F94" s="28" t="s">
        <v>78</v>
      </c>
      <c r="G94" s="195">
        <f>G95</f>
        <v>4648.08</v>
      </c>
      <c r="H94" s="195">
        <v>5000</v>
      </c>
      <c r="I94" s="30">
        <f t="shared" ref="I94:J94" si="28">I95</f>
        <v>0</v>
      </c>
      <c r="J94" s="195">
        <f t="shared" si="28"/>
        <v>4954.8100000000004</v>
      </c>
      <c r="K94" s="262">
        <f t="shared" si="18"/>
        <v>106.5990688628423</v>
      </c>
      <c r="L94" s="262">
        <f t="shared" si="19"/>
        <v>99.09620000000001</v>
      </c>
    </row>
    <row r="95" spans="2:12" ht="18" customHeight="1" x14ac:dyDescent="0.25">
      <c r="B95" s="17"/>
      <c r="C95" s="17"/>
      <c r="D95" s="17">
        <v>343</v>
      </c>
      <c r="E95" s="19"/>
      <c r="F95" s="17" t="s">
        <v>79</v>
      </c>
      <c r="G95" s="242">
        <f>G96+G97</f>
        <v>4648.08</v>
      </c>
      <c r="H95" s="242"/>
      <c r="I95" s="24">
        <f t="shared" ref="I95:J95" si="29">I96+I97</f>
        <v>0</v>
      </c>
      <c r="J95" s="242">
        <f t="shared" si="29"/>
        <v>4954.8100000000004</v>
      </c>
      <c r="K95" s="264">
        <f t="shared" si="18"/>
        <v>106.5990688628423</v>
      </c>
      <c r="L95" s="264"/>
    </row>
    <row r="96" spans="2:12" s="22" customFormat="1" ht="18" customHeight="1" x14ac:dyDescent="0.25">
      <c r="B96" s="19"/>
      <c r="C96" s="19"/>
      <c r="D96" s="19"/>
      <c r="E96" s="19">
        <v>3431</v>
      </c>
      <c r="F96" s="19" t="s">
        <v>80</v>
      </c>
      <c r="G96" s="243">
        <v>4310.18</v>
      </c>
      <c r="H96" s="243"/>
      <c r="I96" s="41"/>
      <c r="J96" s="257">
        <v>4950.8900000000003</v>
      </c>
      <c r="K96" s="265">
        <f t="shared" si="18"/>
        <v>114.86504043914638</v>
      </c>
      <c r="L96" s="265"/>
    </row>
    <row r="97" spans="2:12" s="22" customFormat="1" ht="18" customHeight="1" x14ac:dyDescent="0.25">
      <c r="B97" s="19"/>
      <c r="C97" s="19"/>
      <c r="D97" s="19"/>
      <c r="E97" s="19">
        <v>3433</v>
      </c>
      <c r="F97" s="19" t="s">
        <v>81</v>
      </c>
      <c r="G97" s="250">
        <v>337.9</v>
      </c>
      <c r="H97" s="243"/>
      <c r="I97" s="41"/>
      <c r="J97" s="257">
        <v>3.92</v>
      </c>
      <c r="K97" s="265">
        <f t="shared" si="18"/>
        <v>1.1601065403965671</v>
      </c>
      <c r="L97" s="265"/>
    </row>
    <row r="98" spans="2:12" ht="31.5" customHeight="1" x14ac:dyDescent="0.25">
      <c r="B98" s="17"/>
      <c r="C98" s="28">
        <v>38</v>
      </c>
      <c r="D98" s="28"/>
      <c r="E98" s="28"/>
      <c r="F98" s="31" t="s">
        <v>115</v>
      </c>
      <c r="G98" s="195">
        <f>G99</f>
        <v>10124.92</v>
      </c>
      <c r="H98" s="195">
        <f>H99</f>
        <v>0</v>
      </c>
      <c r="I98" s="30">
        <f t="shared" ref="I98:J99" si="30">I99</f>
        <v>0</v>
      </c>
      <c r="J98" s="195">
        <f t="shared" si="30"/>
        <v>0</v>
      </c>
      <c r="K98" s="262">
        <f t="shared" ref="K98:K100" si="31">I98/G98*100</f>
        <v>0</v>
      </c>
      <c r="L98" s="262"/>
    </row>
    <row r="99" spans="2:12" ht="18" customHeight="1" x14ac:dyDescent="0.25">
      <c r="B99" s="17"/>
      <c r="C99" s="17"/>
      <c r="D99" s="17">
        <v>383</v>
      </c>
      <c r="E99" s="19"/>
      <c r="F99" s="17" t="s">
        <v>116</v>
      </c>
      <c r="G99" s="242">
        <f t="shared" ref="G99:H99" si="32">G100</f>
        <v>10124.92</v>
      </c>
      <c r="H99" s="242">
        <f t="shared" si="32"/>
        <v>0</v>
      </c>
      <c r="I99" s="24">
        <f t="shared" si="30"/>
        <v>0</v>
      </c>
      <c r="J99" s="242">
        <f>J100</f>
        <v>0</v>
      </c>
      <c r="K99" s="273">
        <f t="shared" si="31"/>
        <v>0</v>
      </c>
      <c r="L99" s="264"/>
    </row>
    <row r="100" spans="2:12" s="22" customFormat="1" ht="18" customHeight="1" x14ac:dyDescent="0.25">
      <c r="B100" s="19"/>
      <c r="C100" s="19"/>
      <c r="D100" s="19"/>
      <c r="E100" s="19">
        <v>3831</v>
      </c>
      <c r="F100" s="19" t="s">
        <v>117</v>
      </c>
      <c r="G100" s="243">
        <v>10124.92</v>
      </c>
      <c r="H100" s="243">
        <v>0</v>
      </c>
      <c r="I100" s="41"/>
      <c r="J100" s="257">
        <v>0</v>
      </c>
      <c r="K100" s="273">
        <f t="shared" si="31"/>
        <v>0</v>
      </c>
      <c r="L100" s="265"/>
    </row>
    <row r="101" spans="2:12" ht="18" customHeight="1" x14ac:dyDescent="0.25">
      <c r="B101" s="32">
        <v>4</v>
      </c>
      <c r="C101" s="33"/>
      <c r="D101" s="33"/>
      <c r="E101" s="33"/>
      <c r="F101" s="34" t="s">
        <v>5</v>
      </c>
      <c r="G101" s="200">
        <f>G102</f>
        <v>37855.33</v>
      </c>
      <c r="H101" s="200">
        <f t="shared" ref="H101:J101" si="33">H102</f>
        <v>21355.31</v>
      </c>
      <c r="I101" s="10">
        <f t="shared" si="33"/>
        <v>0</v>
      </c>
      <c r="J101" s="200">
        <f t="shared" si="33"/>
        <v>24104.04</v>
      </c>
      <c r="K101" s="272">
        <f t="shared" si="18"/>
        <v>63.67409820492913</v>
      </c>
      <c r="L101" s="272">
        <f t="shared" si="19"/>
        <v>112.87141230916338</v>
      </c>
    </row>
    <row r="102" spans="2:12" ht="18" customHeight="1" x14ac:dyDescent="0.25">
      <c r="B102" s="16"/>
      <c r="C102" s="29">
        <v>42</v>
      </c>
      <c r="D102" s="29"/>
      <c r="E102" s="29"/>
      <c r="F102" s="35" t="s">
        <v>89</v>
      </c>
      <c r="G102" s="195">
        <f>G103+G109</f>
        <v>37855.33</v>
      </c>
      <c r="H102" s="195">
        <v>21355.31</v>
      </c>
      <c r="I102" s="30">
        <f t="shared" ref="I102:J102" si="34">I103+I109</f>
        <v>0</v>
      </c>
      <c r="J102" s="195">
        <f t="shared" si="34"/>
        <v>24104.04</v>
      </c>
      <c r="K102" s="262">
        <f t="shared" si="18"/>
        <v>63.67409820492913</v>
      </c>
      <c r="L102" s="262">
        <f t="shared" si="19"/>
        <v>112.87141230916338</v>
      </c>
    </row>
    <row r="103" spans="2:12" ht="18" customHeight="1" x14ac:dyDescent="0.25">
      <c r="B103" s="16"/>
      <c r="C103" s="16"/>
      <c r="D103" s="17">
        <v>422</v>
      </c>
      <c r="E103" s="17"/>
      <c r="F103" s="17" t="s">
        <v>82</v>
      </c>
      <c r="G103" s="242">
        <f>SUM(G104:G108)</f>
        <v>37030.33</v>
      </c>
      <c r="H103" s="242"/>
      <c r="I103" s="24">
        <f t="shared" ref="I103:J103" si="35">SUM(I104:I108)</f>
        <v>0</v>
      </c>
      <c r="J103" s="242">
        <f t="shared" si="35"/>
        <v>24104.04</v>
      </c>
      <c r="K103" s="264">
        <f t="shared" si="18"/>
        <v>65.09269563625277</v>
      </c>
      <c r="L103" s="264"/>
    </row>
    <row r="104" spans="2:12" s="22" customFormat="1" ht="18" customHeight="1" x14ac:dyDescent="0.25">
      <c r="B104" s="23"/>
      <c r="C104" s="23"/>
      <c r="D104" s="19"/>
      <c r="E104" s="19">
        <v>4221</v>
      </c>
      <c r="F104" s="19" t="s">
        <v>83</v>
      </c>
      <c r="G104" s="250">
        <v>13978.1</v>
      </c>
      <c r="H104" s="243"/>
      <c r="I104" s="43"/>
      <c r="J104" s="257">
        <v>5353.29</v>
      </c>
      <c r="K104" s="265">
        <f t="shared" si="18"/>
        <v>38.297694250291528</v>
      </c>
      <c r="L104" s="265"/>
    </row>
    <row r="105" spans="2:12" s="22" customFormat="1" ht="18" customHeight="1" x14ac:dyDescent="0.25">
      <c r="B105" s="23"/>
      <c r="C105" s="23"/>
      <c r="D105" s="19"/>
      <c r="E105" s="19">
        <v>4222</v>
      </c>
      <c r="F105" s="19" t="s">
        <v>84</v>
      </c>
      <c r="G105" s="243">
        <v>0</v>
      </c>
      <c r="H105" s="243"/>
      <c r="I105" s="43"/>
      <c r="J105" s="257">
        <v>9343.73</v>
      </c>
      <c r="K105" s="265">
        <v>0</v>
      </c>
      <c r="L105" s="265"/>
    </row>
    <row r="106" spans="2:12" s="22" customFormat="1" ht="18" customHeight="1" x14ac:dyDescent="0.25">
      <c r="B106" s="23"/>
      <c r="C106" s="23"/>
      <c r="D106" s="19"/>
      <c r="E106" s="19">
        <v>4223</v>
      </c>
      <c r="F106" s="19" t="s">
        <v>85</v>
      </c>
      <c r="G106" s="243">
        <v>2062.5</v>
      </c>
      <c r="H106" s="243"/>
      <c r="I106" s="43"/>
      <c r="J106" s="257">
        <v>589</v>
      </c>
      <c r="K106" s="265">
        <f t="shared" si="18"/>
        <v>28.557575757575759</v>
      </c>
      <c r="L106" s="265"/>
    </row>
    <row r="107" spans="2:12" s="22" customFormat="1" ht="18" customHeight="1" x14ac:dyDescent="0.25">
      <c r="B107" s="23"/>
      <c r="C107" s="23"/>
      <c r="D107" s="19"/>
      <c r="E107" s="19">
        <v>4225</v>
      </c>
      <c r="F107" s="19" t="s">
        <v>192</v>
      </c>
      <c r="G107" s="243">
        <v>0</v>
      </c>
      <c r="H107" s="243"/>
      <c r="I107" s="43"/>
      <c r="J107" s="257">
        <v>309.69</v>
      </c>
      <c r="K107" s="265">
        <v>0</v>
      </c>
      <c r="L107" s="265"/>
    </row>
    <row r="108" spans="2:12" s="22" customFormat="1" ht="18" customHeight="1" x14ac:dyDescent="0.25">
      <c r="B108" s="23"/>
      <c r="C108" s="23"/>
      <c r="D108" s="19"/>
      <c r="E108" s="19">
        <v>4227</v>
      </c>
      <c r="F108" s="19" t="s">
        <v>86</v>
      </c>
      <c r="G108" s="243">
        <v>20989.73</v>
      </c>
      <c r="H108" s="243"/>
      <c r="I108" s="43"/>
      <c r="J108" s="257">
        <v>8508.33</v>
      </c>
      <c r="K108" s="265">
        <f t="shared" si="18"/>
        <v>40.535681021147006</v>
      </c>
      <c r="L108" s="265"/>
    </row>
    <row r="109" spans="2:12" ht="18" customHeight="1" x14ac:dyDescent="0.25">
      <c r="B109" s="16"/>
      <c r="C109" s="16"/>
      <c r="D109" s="17">
        <v>426</v>
      </c>
      <c r="E109" s="19"/>
      <c r="F109" s="17" t="s">
        <v>87</v>
      </c>
      <c r="G109" s="242">
        <f>G110</f>
        <v>825</v>
      </c>
      <c r="H109" s="242"/>
      <c r="I109" s="24">
        <f t="shared" ref="I109:J109" si="36">I110</f>
        <v>0</v>
      </c>
      <c r="J109" s="242">
        <f t="shared" si="36"/>
        <v>0</v>
      </c>
      <c r="K109" s="265">
        <f t="shared" si="18"/>
        <v>0</v>
      </c>
      <c r="L109" s="264"/>
    </row>
    <row r="110" spans="2:12" s="22" customFormat="1" ht="18" customHeight="1" x14ac:dyDescent="0.25">
      <c r="B110" s="23"/>
      <c r="C110" s="23"/>
      <c r="D110" s="19"/>
      <c r="E110" s="19">
        <v>4262</v>
      </c>
      <c r="F110" s="19" t="s">
        <v>88</v>
      </c>
      <c r="G110" s="243">
        <v>825</v>
      </c>
      <c r="H110" s="243"/>
      <c r="I110" s="43"/>
      <c r="J110" s="257">
        <v>0</v>
      </c>
      <c r="K110" s="265">
        <f t="shared" si="18"/>
        <v>0</v>
      </c>
      <c r="L110" s="265"/>
    </row>
    <row r="111" spans="2:12" ht="15.75" x14ac:dyDescent="0.25">
      <c r="B111" s="344"/>
      <c r="C111" s="344"/>
      <c r="D111" s="344"/>
      <c r="E111" s="344"/>
      <c r="F111" s="344"/>
      <c r="G111" s="344"/>
      <c r="H111" s="344"/>
      <c r="I111" s="344"/>
      <c r="J111" s="344"/>
      <c r="K111" s="344"/>
      <c r="L111" s="344"/>
    </row>
    <row r="112" spans="2:12" s="244" customFormat="1" ht="20.25" customHeight="1" x14ac:dyDescent="0.25">
      <c r="B112" s="343" t="s">
        <v>110</v>
      </c>
      <c r="C112" s="343"/>
      <c r="D112" s="343"/>
      <c r="E112" s="343"/>
      <c r="F112" s="343"/>
      <c r="G112" s="343"/>
      <c r="H112" s="343"/>
      <c r="I112" s="343"/>
      <c r="J112" s="343"/>
      <c r="K112" s="343"/>
      <c r="L112" s="343"/>
    </row>
    <row r="113" spans="2:12" ht="41.25" customHeight="1" x14ac:dyDescent="0.25">
      <c r="B113" s="348" t="s">
        <v>107</v>
      </c>
      <c r="C113" s="348"/>
      <c r="D113" s="348"/>
      <c r="E113" s="348"/>
      <c r="F113" s="46" t="s">
        <v>108</v>
      </c>
      <c r="G113" s="191" t="s">
        <v>191</v>
      </c>
      <c r="H113" s="191" t="s">
        <v>178</v>
      </c>
      <c r="I113" s="47"/>
      <c r="J113" s="191" t="s">
        <v>181</v>
      </c>
      <c r="K113" s="218" t="s">
        <v>10</v>
      </c>
      <c r="L113" s="218" t="s">
        <v>10</v>
      </c>
    </row>
    <row r="114" spans="2:12" ht="18" customHeight="1" x14ac:dyDescent="0.25">
      <c r="B114" s="349">
        <v>1</v>
      </c>
      <c r="C114" s="349"/>
      <c r="D114" s="349"/>
      <c r="E114" s="349"/>
      <c r="F114" s="349"/>
      <c r="G114" s="45">
        <v>2</v>
      </c>
      <c r="H114" s="45">
        <v>3</v>
      </c>
      <c r="I114" s="49"/>
      <c r="J114" s="45">
        <v>4</v>
      </c>
      <c r="K114" s="219" t="s">
        <v>90</v>
      </c>
      <c r="L114" s="219" t="s">
        <v>91</v>
      </c>
    </row>
    <row r="115" spans="2:12" ht="18" customHeight="1" x14ac:dyDescent="0.25">
      <c r="B115" s="352">
        <v>92</v>
      </c>
      <c r="C115" s="352"/>
      <c r="D115" s="352"/>
      <c r="E115" s="352"/>
      <c r="F115" s="305" t="s">
        <v>109</v>
      </c>
      <c r="G115" s="251">
        <f>G116</f>
        <v>15794.7</v>
      </c>
      <c r="H115" s="254"/>
      <c r="I115" s="51">
        <f t="shared" ref="I115:I116" si="37">I116</f>
        <v>0</v>
      </c>
      <c r="J115" s="254"/>
      <c r="K115" s="275">
        <f>J115/G115*100</f>
        <v>0</v>
      </c>
      <c r="L115" s="275"/>
    </row>
    <row r="116" spans="2:12" ht="18" customHeight="1" x14ac:dyDescent="0.25">
      <c r="B116" s="351">
        <v>922</v>
      </c>
      <c r="C116" s="351"/>
      <c r="D116" s="351"/>
      <c r="E116" s="351"/>
      <c r="F116" s="303" t="s">
        <v>220</v>
      </c>
      <c r="G116" s="246">
        <f>G117</f>
        <v>15794.7</v>
      </c>
      <c r="H116" s="255"/>
      <c r="I116" s="50">
        <f t="shared" si="37"/>
        <v>0</v>
      </c>
      <c r="J116" s="259"/>
      <c r="K116" s="268">
        <f>J116/G116*100</f>
        <v>0</v>
      </c>
      <c r="L116" s="268"/>
    </row>
    <row r="117" spans="2:12" ht="18" customHeight="1" x14ac:dyDescent="0.25">
      <c r="B117" s="353">
        <v>9222</v>
      </c>
      <c r="C117" s="353"/>
      <c r="D117" s="353"/>
      <c r="E117" s="353"/>
      <c r="F117" s="304" t="s">
        <v>221</v>
      </c>
      <c r="G117" s="247">
        <v>15794.7</v>
      </c>
      <c r="H117" s="256"/>
      <c r="I117" s="52"/>
      <c r="J117" s="252"/>
      <c r="K117" s="269"/>
      <c r="L117" s="269"/>
    </row>
    <row r="118" spans="2:12" s="44" customFormat="1" ht="18" customHeight="1" x14ac:dyDescent="0.25">
      <c r="B118" s="345"/>
      <c r="C118" s="346"/>
      <c r="D118" s="346"/>
      <c r="E118" s="346"/>
      <c r="F118" s="347"/>
      <c r="G118" s="248"/>
      <c r="H118" s="253"/>
      <c r="I118" s="56"/>
      <c r="J118" s="253"/>
      <c r="K118" s="270"/>
      <c r="L118" s="270"/>
    </row>
    <row r="119" spans="2:12" x14ac:dyDescent="0.25">
      <c r="B119" s="346"/>
      <c r="C119" s="346"/>
      <c r="D119" s="346"/>
      <c r="E119" s="346"/>
      <c r="F119" s="249"/>
      <c r="G119" s="249"/>
      <c r="H119" s="249"/>
      <c r="I119" s="55"/>
      <c r="J119" s="249"/>
      <c r="K119" s="271"/>
      <c r="L119" s="271"/>
    </row>
  </sheetData>
  <mergeCells count="30">
    <mergeCell ref="B7:F7"/>
    <mergeCell ref="B8:F8"/>
    <mergeCell ref="B55:F55"/>
    <mergeCell ref="B56:F56"/>
    <mergeCell ref="B2:L2"/>
    <mergeCell ref="B4:L4"/>
    <mergeCell ref="B5:L5"/>
    <mergeCell ref="B52:L52"/>
    <mergeCell ref="B53:L53"/>
    <mergeCell ref="B47:E47"/>
    <mergeCell ref="B49:E49"/>
    <mergeCell ref="B48:F48"/>
    <mergeCell ref="B3:L3"/>
    <mergeCell ref="B6:L6"/>
    <mergeCell ref="B54:L54"/>
    <mergeCell ref="B41:L41"/>
    <mergeCell ref="B119:E119"/>
    <mergeCell ref="B113:E113"/>
    <mergeCell ref="B114:F114"/>
    <mergeCell ref="B115:E115"/>
    <mergeCell ref="B116:E116"/>
    <mergeCell ref="B117:E117"/>
    <mergeCell ref="B42:L42"/>
    <mergeCell ref="B111:L111"/>
    <mergeCell ref="B112:L112"/>
    <mergeCell ref="B118:F118"/>
    <mergeCell ref="B43:E43"/>
    <mergeCell ref="B44:F44"/>
    <mergeCell ref="B45:E45"/>
    <mergeCell ref="B46:E46"/>
  </mergeCells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4"/>
  <sheetViews>
    <sheetView topLeftCell="A19" workbookViewId="0">
      <selection activeCell="G29" sqref="G29"/>
    </sheetView>
  </sheetViews>
  <sheetFormatPr defaultRowHeight="15" x14ac:dyDescent="0.25"/>
  <cols>
    <col min="2" max="2" width="34.140625" style="244" customWidth="1"/>
    <col min="3" max="3" width="28.7109375" style="244" customWidth="1"/>
    <col min="4" max="4" width="25.28515625" style="244" customWidth="1"/>
    <col min="5" max="5" width="28.7109375" style="244" customWidth="1"/>
    <col min="6" max="7" width="15.7109375" style="266" customWidth="1"/>
  </cols>
  <sheetData>
    <row r="1" spans="2:7" ht="18" x14ac:dyDescent="0.25">
      <c r="B1" s="3"/>
      <c r="C1" s="3"/>
      <c r="D1" s="3"/>
      <c r="E1" s="2"/>
      <c r="F1" s="221"/>
      <c r="G1" s="221"/>
    </row>
    <row r="2" spans="2:7" s="244" customFormat="1" ht="21.75" customHeight="1" x14ac:dyDescent="0.25">
      <c r="B2" s="319" t="s">
        <v>26</v>
      </c>
      <c r="C2" s="319"/>
      <c r="D2" s="319"/>
      <c r="E2" s="319"/>
      <c r="F2" s="319"/>
      <c r="G2" s="319"/>
    </row>
    <row r="3" spans="2:7" ht="10.5" customHeight="1" x14ac:dyDescent="0.25">
      <c r="B3" s="360"/>
      <c r="C3" s="360"/>
      <c r="D3" s="360"/>
      <c r="E3" s="360"/>
      <c r="F3" s="360"/>
      <c r="G3" s="360"/>
    </row>
    <row r="4" spans="2:7" s="44" customFormat="1" ht="42" customHeight="1" x14ac:dyDescent="0.25">
      <c r="B4" s="91" t="s">
        <v>6</v>
      </c>
      <c r="C4" s="91" t="s">
        <v>112</v>
      </c>
      <c r="D4" s="91" t="s">
        <v>178</v>
      </c>
      <c r="E4" s="91" t="s">
        <v>181</v>
      </c>
      <c r="F4" s="216" t="s">
        <v>10</v>
      </c>
      <c r="G4" s="216" t="s">
        <v>10</v>
      </c>
    </row>
    <row r="5" spans="2:7" ht="18" customHeight="1" x14ac:dyDescent="0.25">
      <c r="B5" s="9">
        <v>1</v>
      </c>
      <c r="C5" s="9">
        <v>2</v>
      </c>
      <c r="D5" s="9">
        <v>3</v>
      </c>
      <c r="E5" s="9">
        <v>4</v>
      </c>
      <c r="F5" s="208" t="s">
        <v>90</v>
      </c>
      <c r="G5" s="208" t="s">
        <v>91</v>
      </c>
    </row>
    <row r="6" spans="2:7" ht="21.75" customHeight="1" x14ac:dyDescent="0.25">
      <c r="B6" s="99" t="s">
        <v>25</v>
      </c>
      <c r="C6" s="200">
        <f>SUM(C7,C9,C11,C14,C19)</f>
        <v>3296650.0300000003</v>
      </c>
      <c r="D6" s="200">
        <f>SUM(D7,D9,D11,D14,D19,D39)</f>
        <v>4305295.25</v>
      </c>
      <c r="E6" s="200">
        <f>SUM(E7,E9,E11,E14,E19,E39)</f>
        <v>3955611.3600000003</v>
      </c>
      <c r="F6" s="272">
        <f>E6/C6*100</f>
        <v>119.98881664730423</v>
      </c>
      <c r="G6" s="272">
        <f>E6/D6*100</f>
        <v>91.877818600245831</v>
      </c>
    </row>
    <row r="7" spans="2:7" ht="18" customHeight="1" x14ac:dyDescent="0.25">
      <c r="B7" s="15" t="s">
        <v>23</v>
      </c>
      <c r="C7" s="242">
        <f>C8</f>
        <v>2525083.41</v>
      </c>
      <c r="D7" s="242">
        <f t="shared" ref="D7:E7" si="0">D8</f>
        <v>3486270</v>
      </c>
      <c r="E7" s="242">
        <f t="shared" si="0"/>
        <v>3202317.79</v>
      </c>
      <c r="F7" s="264">
        <f>E7/C7*100</f>
        <v>126.82027759233505</v>
      </c>
      <c r="G7" s="264">
        <f>E7/D7*100</f>
        <v>91.855128547129169</v>
      </c>
    </row>
    <row r="8" spans="2:7" ht="18" customHeight="1" x14ac:dyDescent="0.25">
      <c r="B8" s="20" t="s">
        <v>22</v>
      </c>
      <c r="C8" s="243">
        <v>2525083.41</v>
      </c>
      <c r="D8" s="243">
        <v>3486270</v>
      </c>
      <c r="E8" s="257">
        <v>3202317.79</v>
      </c>
      <c r="F8" s="265">
        <f t="shared" ref="F8:F20" si="1">E8/C8*100</f>
        <v>126.82027759233505</v>
      </c>
      <c r="G8" s="265">
        <f t="shared" ref="G8:G20" si="2">E8/D8*100</f>
        <v>91.855128547129169</v>
      </c>
    </row>
    <row r="9" spans="2:7" ht="15.75" x14ac:dyDescent="0.25">
      <c r="B9" s="15" t="s">
        <v>21</v>
      </c>
      <c r="C9" s="242">
        <f t="shared" ref="C9:E9" si="3">C10</f>
        <v>22612.14</v>
      </c>
      <c r="D9" s="242">
        <f t="shared" si="3"/>
        <v>30820</v>
      </c>
      <c r="E9" s="242">
        <f t="shared" si="3"/>
        <v>31188.23</v>
      </c>
      <c r="F9" s="264">
        <f t="shared" si="1"/>
        <v>137.92692774766121</v>
      </c>
      <c r="G9" s="264">
        <f t="shared" si="2"/>
        <v>101.19477611940297</v>
      </c>
    </row>
    <row r="10" spans="2:7" s="244" customFormat="1" ht="18" customHeight="1" x14ac:dyDescent="0.25">
      <c r="B10" s="23" t="s">
        <v>20</v>
      </c>
      <c r="C10" s="243">
        <v>22612.14</v>
      </c>
      <c r="D10" s="243">
        <v>30820</v>
      </c>
      <c r="E10" s="257">
        <v>31188.23</v>
      </c>
      <c r="F10" s="265">
        <f t="shared" si="1"/>
        <v>137.92692774766121</v>
      </c>
      <c r="G10" s="265">
        <f t="shared" si="2"/>
        <v>101.19477611940297</v>
      </c>
    </row>
    <row r="11" spans="2:7" ht="18" customHeight="1" x14ac:dyDescent="0.25">
      <c r="B11" s="15" t="s">
        <v>98</v>
      </c>
      <c r="C11" s="242">
        <f>C12</f>
        <v>540147.66</v>
      </c>
      <c r="D11" s="242">
        <f>D12+D13</f>
        <v>547542.92000000004</v>
      </c>
      <c r="E11" s="242">
        <f>E12+E13</f>
        <v>484310.91</v>
      </c>
      <c r="F11" s="264">
        <f t="shared" si="1"/>
        <v>89.66268779170494</v>
      </c>
      <c r="G11" s="264">
        <f t="shared" si="2"/>
        <v>88.451679733161356</v>
      </c>
    </row>
    <row r="12" spans="2:7" ht="18" customHeight="1" x14ac:dyDescent="0.25">
      <c r="B12" s="23" t="s">
        <v>99</v>
      </c>
      <c r="C12" s="243">
        <v>540147.66</v>
      </c>
      <c r="D12" s="243">
        <v>0</v>
      </c>
      <c r="E12" s="257">
        <v>0</v>
      </c>
      <c r="F12" s="265">
        <f t="shared" si="1"/>
        <v>0</v>
      </c>
      <c r="G12" s="264"/>
    </row>
    <row r="13" spans="2:7" ht="31.5" x14ac:dyDescent="0.25">
      <c r="B13" s="23" t="s">
        <v>182</v>
      </c>
      <c r="C13" s="243"/>
      <c r="D13" s="243">
        <v>547542.92000000004</v>
      </c>
      <c r="E13" s="257">
        <v>484310.91</v>
      </c>
      <c r="F13" s="264"/>
      <c r="G13" s="265">
        <f t="shared" si="2"/>
        <v>88.451679733161356</v>
      </c>
    </row>
    <row r="14" spans="2:7" ht="18" customHeight="1" x14ac:dyDescent="0.25">
      <c r="B14" s="40" t="s">
        <v>100</v>
      </c>
      <c r="C14" s="242">
        <f>C15+C16</f>
        <v>206789.22999999998</v>
      </c>
      <c r="D14" s="242">
        <f>D15+D16+D17+D18</f>
        <v>227904.53</v>
      </c>
      <c r="E14" s="242">
        <f>E15+E16+E17+E18</f>
        <v>224886.63</v>
      </c>
      <c r="F14" s="264">
        <f t="shared" si="1"/>
        <v>108.75161631967005</v>
      </c>
      <c r="G14" s="264">
        <f t="shared" si="2"/>
        <v>98.675805171577764</v>
      </c>
    </row>
    <row r="15" spans="2:7" ht="18" customHeight="1" x14ac:dyDescent="0.25">
      <c r="B15" s="23" t="s">
        <v>101</v>
      </c>
      <c r="C15" s="243">
        <v>6575.55</v>
      </c>
      <c r="D15" s="243">
        <v>0</v>
      </c>
      <c r="E15" s="257">
        <v>0</v>
      </c>
      <c r="F15" s="265">
        <f t="shared" si="1"/>
        <v>0</v>
      </c>
      <c r="G15" s="264"/>
    </row>
    <row r="16" spans="2:7" ht="18" customHeight="1" x14ac:dyDescent="0.25">
      <c r="B16" s="23" t="s">
        <v>102</v>
      </c>
      <c r="C16" s="243">
        <v>200213.68</v>
      </c>
      <c r="D16" s="243">
        <v>0</v>
      </c>
      <c r="E16" s="257">
        <v>0</v>
      </c>
      <c r="F16" s="265">
        <f t="shared" si="1"/>
        <v>0</v>
      </c>
      <c r="G16" s="264"/>
    </row>
    <row r="17" spans="2:7" ht="31.5" customHeight="1" x14ac:dyDescent="0.25">
      <c r="B17" s="23" t="s">
        <v>183</v>
      </c>
      <c r="C17" s="243"/>
      <c r="D17" s="243">
        <v>215037.53</v>
      </c>
      <c r="E17" s="257">
        <v>212019.63</v>
      </c>
      <c r="F17" s="265"/>
      <c r="G17" s="265">
        <f t="shared" si="2"/>
        <v>98.596570561427114</v>
      </c>
    </row>
    <row r="18" spans="2:7" ht="31.5" customHeight="1" x14ac:dyDescent="0.25">
      <c r="B18" s="23" t="s">
        <v>184</v>
      </c>
      <c r="C18" s="243"/>
      <c r="D18" s="243">
        <v>12867</v>
      </c>
      <c r="E18" s="257">
        <v>12867</v>
      </c>
      <c r="F18" s="265"/>
      <c r="G18" s="265">
        <f t="shared" si="2"/>
        <v>100</v>
      </c>
    </row>
    <row r="19" spans="2:7" ht="18" customHeight="1" x14ac:dyDescent="0.25">
      <c r="B19" s="40" t="s">
        <v>103</v>
      </c>
      <c r="C19" s="242">
        <f>C20</f>
        <v>2017.59</v>
      </c>
      <c r="D19" s="242">
        <f t="shared" ref="D19:E19" si="4">D20</f>
        <v>7145.62</v>
      </c>
      <c r="E19" s="242">
        <f t="shared" si="4"/>
        <v>7295.62</v>
      </c>
      <c r="F19" s="264">
        <f t="shared" si="1"/>
        <v>361.60072165306133</v>
      </c>
      <c r="G19" s="264">
        <f t="shared" si="2"/>
        <v>102.09918803406843</v>
      </c>
    </row>
    <row r="20" spans="2:7" ht="18" customHeight="1" x14ac:dyDescent="0.25">
      <c r="B20" s="23" t="s">
        <v>104</v>
      </c>
      <c r="C20" s="243">
        <v>2017.59</v>
      </c>
      <c r="D20" s="243">
        <v>7145.62</v>
      </c>
      <c r="E20" s="257">
        <v>7295.62</v>
      </c>
      <c r="F20" s="265">
        <f t="shared" si="1"/>
        <v>361.60072165306133</v>
      </c>
      <c r="G20" s="265">
        <f t="shared" si="2"/>
        <v>102.09918803406843</v>
      </c>
    </row>
    <row r="21" spans="2:7" ht="18" customHeight="1" x14ac:dyDescent="0.25">
      <c r="B21" s="362"/>
      <c r="C21" s="363"/>
      <c r="D21" s="363"/>
      <c r="E21" s="363"/>
      <c r="F21" s="363"/>
      <c r="G21" s="364"/>
    </row>
    <row r="22" spans="2:7" ht="21.75" customHeight="1" x14ac:dyDescent="0.25">
      <c r="B22" s="99" t="s">
        <v>24</v>
      </c>
      <c r="C22" s="200">
        <f>SUM(C23,C25,C27,C30,C35,C39)</f>
        <v>3277243.15</v>
      </c>
      <c r="D22" s="277">
        <f>SUM(D23,D25,D27,D30,D35,D39)</f>
        <v>4507814.75</v>
      </c>
      <c r="E22" s="200">
        <f t="shared" ref="E22" si="5">SUM(E23,E25,E27,E30,E35)</f>
        <v>4284829.3899999997</v>
      </c>
      <c r="F22" s="272">
        <f>E22/C22*100</f>
        <v>130.74493389359895</v>
      </c>
      <c r="G22" s="272">
        <f>E22/D22*100</f>
        <v>95.053360167473599</v>
      </c>
    </row>
    <row r="23" spans="2:7" ht="18" customHeight="1" x14ac:dyDescent="0.25">
      <c r="B23" s="15" t="s">
        <v>23</v>
      </c>
      <c r="C23" s="242">
        <f>C24</f>
        <v>2524628.84</v>
      </c>
      <c r="D23" s="242">
        <f t="shared" ref="D23:E23" si="6">D24</f>
        <v>3486270</v>
      </c>
      <c r="E23" s="242">
        <f t="shared" si="6"/>
        <v>3484489.04</v>
      </c>
      <c r="F23" s="264">
        <f t="shared" ref="F23:F36" si="7">E23/C23*100</f>
        <v>138.0198540392179</v>
      </c>
      <c r="G23" s="264">
        <f t="shared" ref="G23:G36" si="8">E23/D23*100</f>
        <v>99.948915029530127</v>
      </c>
    </row>
    <row r="24" spans="2:7" ht="18" customHeight="1" x14ac:dyDescent="0.25">
      <c r="B24" s="20" t="s">
        <v>22</v>
      </c>
      <c r="C24" s="243">
        <v>2524628.84</v>
      </c>
      <c r="D24" s="243">
        <v>3486270</v>
      </c>
      <c r="E24" s="257">
        <v>3484489.04</v>
      </c>
      <c r="F24" s="265">
        <f t="shared" si="7"/>
        <v>138.0198540392179</v>
      </c>
      <c r="G24" s="265">
        <f t="shared" si="8"/>
        <v>99.948915029530127</v>
      </c>
    </row>
    <row r="25" spans="2:7" ht="18" customHeight="1" x14ac:dyDescent="0.25">
      <c r="B25" s="15" t="s">
        <v>21</v>
      </c>
      <c r="C25" s="242">
        <f>C26</f>
        <v>22612.14</v>
      </c>
      <c r="D25" s="242">
        <f t="shared" ref="D25:E25" si="9">D26</f>
        <v>30820</v>
      </c>
      <c r="E25" s="242">
        <f t="shared" si="9"/>
        <v>31188.23</v>
      </c>
      <c r="F25" s="264">
        <f t="shared" si="7"/>
        <v>137.92692774766121</v>
      </c>
      <c r="G25" s="264">
        <f t="shared" si="8"/>
        <v>101.19477611940297</v>
      </c>
    </row>
    <row r="26" spans="2:7" ht="18" customHeight="1" x14ac:dyDescent="0.25">
      <c r="B26" s="23" t="s">
        <v>20</v>
      </c>
      <c r="C26" s="243">
        <v>22612.14</v>
      </c>
      <c r="D26" s="243">
        <v>30820</v>
      </c>
      <c r="E26" s="257">
        <v>31188.23</v>
      </c>
      <c r="F26" s="265">
        <f t="shared" si="7"/>
        <v>137.92692774766121</v>
      </c>
      <c r="G26" s="265">
        <f t="shared" si="8"/>
        <v>101.19477611940297</v>
      </c>
    </row>
    <row r="27" spans="2:7" ht="18" customHeight="1" x14ac:dyDescent="0.25">
      <c r="B27" s="40" t="s">
        <v>98</v>
      </c>
      <c r="C27" s="276">
        <f>C28</f>
        <v>526970.9</v>
      </c>
      <c r="D27" s="242">
        <f>D28+D29</f>
        <v>551955.1</v>
      </c>
      <c r="E27" s="242">
        <f>E28+E29</f>
        <v>541902.63</v>
      </c>
      <c r="F27" s="264">
        <f t="shared" si="7"/>
        <v>102.83350181195962</v>
      </c>
      <c r="G27" s="264">
        <f t="shared" si="8"/>
        <v>98.178752220968704</v>
      </c>
    </row>
    <row r="28" spans="2:7" ht="18" customHeight="1" x14ac:dyDescent="0.25">
      <c r="B28" s="23" t="s">
        <v>99</v>
      </c>
      <c r="C28" s="250">
        <v>526970.9</v>
      </c>
      <c r="D28" s="250"/>
      <c r="E28" s="257"/>
      <c r="F28" s="265"/>
      <c r="G28" s="265"/>
    </row>
    <row r="29" spans="2:7" ht="31.5" x14ac:dyDescent="0.25">
      <c r="B29" s="23" t="s">
        <v>185</v>
      </c>
      <c r="C29" s="250"/>
      <c r="D29" s="250">
        <v>551955.1</v>
      </c>
      <c r="E29" s="257">
        <v>541902.63</v>
      </c>
      <c r="F29" s="265"/>
      <c r="G29" s="265">
        <f t="shared" si="8"/>
        <v>98.178752220968704</v>
      </c>
    </row>
    <row r="30" spans="2:7" ht="18" customHeight="1" x14ac:dyDescent="0.25">
      <c r="B30" s="40" t="s">
        <v>100</v>
      </c>
      <c r="C30" s="242">
        <f>C31+C32</f>
        <v>200213.68</v>
      </c>
      <c r="D30" s="242">
        <f>D31+D32+D33+D34</f>
        <v>424811.85</v>
      </c>
      <c r="E30" s="242">
        <f>E31+E32+E33+E34</f>
        <v>218753.87</v>
      </c>
      <c r="F30" s="264">
        <f t="shared" si="7"/>
        <v>109.26020140082335</v>
      </c>
      <c r="G30" s="264">
        <f t="shared" si="8"/>
        <v>51.494295651121789</v>
      </c>
    </row>
    <row r="31" spans="2:7" ht="18" customHeight="1" x14ac:dyDescent="0.25">
      <c r="B31" s="23" t="s">
        <v>101</v>
      </c>
      <c r="C31" s="243">
        <v>0</v>
      </c>
      <c r="D31" s="243">
        <v>0</v>
      </c>
      <c r="E31" s="257">
        <v>0</v>
      </c>
      <c r="F31" s="265">
        <v>0</v>
      </c>
      <c r="G31" s="264"/>
    </row>
    <row r="32" spans="2:7" ht="18" customHeight="1" x14ac:dyDescent="0.25">
      <c r="B32" s="23" t="s">
        <v>102</v>
      </c>
      <c r="C32" s="250">
        <v>200213.68</v>
      </c>
      <c r="D32" s="250">
        <v>196907.32</v>
      </c>
      <c r="E32" s="257">
        <v>0</v>
      </c>
      <c r="F32" s="265">
        <f t="shared" si="7"/>
        <v>0</v>
      </c>
      <c r="G32" s="265">
        <f t="shared" si="8"/>
        <v>0</v>
      </c>
    </row>
    <row r="33" spans="2:7" ht="31.5" customHeight="1" x14ac:dyDescent="0.25">
      <c r="B33" s="23" t="s">
        <v>186</v>
      </c>
      <c r="C33" s="250"/>
      <c r="D33" s="250">
        <v>215037.53</v>
      </c>
      <c r="E33" s="257">
        <v>205886.87</v>
      </c>
      <c r="F33" s="265"/>
      <c r="G33" s="265">
        <f t="shared" si="8"/>
        <v>95.744621880654961</v>
      </c>
    </row>
    <row r="34" spans="2:7" ht="31.5" customHeight="1" x14ac:dyDescent="0.25">
      <c r="B34" s="23" t="s">
        <v>187</v>
      </c>
      <c r="C34" s="250"/>
      <c r="D34" s="250">
        <v>12867</v>
      </c>
      <c r="E34" s="257">
        <v>12867</v>
      </c>
      <c r="F34" s="265"/>
      <c r="G34" s="265">
        <f t="shared" si="8"/>
        <v>100</v>
      </c>
    </row>
    <row r="35" spans="2:7" ht="18" customHeight="1" x14ac:dyDescent="0.25">
      <c r="B35" s="40" t="s">
        <v>103</v>
      </c>
      <c r="C35" s="242">
        <f>C36</f>
        <v>1817.59</v>
      </c>
      <c r="D35" s="242">
        <f>D36</f>
        <v>8345.6200000000008</v>
      </c>
      <c r="E35" s="242">
        <f t="shared" ref="E35" si="10">E36</f>
        <v>8495.6200000000008</v>
      </c>
      <c r="F35" s="264">
        <f t="shared" si="7"/>
        <v>467.41124235938798</v>
      </c>
      <c r="G35" s="264">
        <f t="shared" si="8"/>
        <v>101.7973499871789</v>
      </c>
    </row>
    <row r="36" spans="2:7" ht="18" customHeight="1" x14ac:dyDescent="0.25">
      <c r="B36" s="23" t="s">
        <v>104</v>
      </c>
      <c r="C36" s="243">
        <v>1817.59</v>
      </c>
      <c r="D36" s="243">
        <v>8345.6200000000008</v>
      </c>
      <c r="E36" s="257">
        <v>8495.6200000000008</v>
      </c>
      <c r="F36" s="265">
        <f t="shared" si="7"/>
        <v>467.41124235938798</v>
      </c>
      <c r="G36" s="265">
        <f t="shared" si="8"/>
        <v>101.7973499871789</v>
      </c>
    </row>
    <row r="37" spans="2:7" ht="18" customHeight="1" x14ac:dyDescent="0.25">
      <c r="B37" s="365"/>
      <c r="C37" s="366"/>
      <c r="D37" s="366"/>
      <c r="E37" s="366"/>
      <c r="F37" s="366"/>
      <c r="G37" s="367"/>
    </row>
    <row r="38" spans="2:7" s="244" customFormat="1" ht="20.25" customHeight="1" x14ac:dyDescent="0.25">
      <c r="B38" s="365" t="s">
        <v>105</v>
      </c>
      <c r="C38" s="366"/>
      <c r="D38" s="366"/>
      <c r="E38" s="366"/>
      <c r="F38" s="366"/>
      <c r="G38" s="367"/>
    </row>
    <row r="39" spans="2:7" ht="18" customHeight="1" x14ac:dyDescent="0.25">
      <c r="B39" s="26" t="s">
        <v>106</v>
      </c>
      <c r="C39" s="277">
        <f>C40+C41</f>
        <v>1000</v>
      </c>
      <c r="D39" s="277">
        <f>D40+D41</f>
        <v>5612.18</v>
      </c>
      <c r="E39" s="277">
        <f>E40+E41</f>
        <v>5612.18</v>
      </c>
      <c r="F39" s="286">
        <f>E39/C39*100</f>
        <v>561.21800000000007</v>
      </c>
      <c r="G39" s="286">
        <f>E39/D39*100</f>
        <v>100</v>
      </c>
    </row>
    <row r="40" spans="2:7" ht="31.5" x14ac:dyDescent="0.25">
      <c r="B40" s="23" t="s">
        <v>182</v>
      </c>
      <c r="C40" s="278"/>
      <c r="D40" s="250">
        <v>4412.18</v>
      </c>
      <c r="E40" s="250">
        <v>4412.18</v>
      </c>
      <c r="F40" s="287"/>
      <c r="G40" s="308">
        <f>E40/D40*100</f>
        <v>100</v>
      </c>
    </row>
    <row r="41" spans="2:7" ht="18" customHeight="1" x14ac:dyDescent="0.25">
      <c r="B41" s="39" t="s">
        <v>104</v>
      </c>
      <c r="C41" s="250">
        <v>1000</v>
      </c>
      <c r="D41" s="250">
        <v>1200</v>
      </c>
      <c r="E41" s="282">
        <v>1200</v>
      </c>
      <c r="F41" s="288">
        <f t="shared" ref="F41" si="11">E41/C41*100</f>
        <v>120</v>
      </c>
      <c r="G41" s="288">
        <f t="shared" ref="G41" si="12">E41/D41*100</f>
        <v>100</v>
      </c>
    </row>
    <row r="42" spans="2:7" s="244" customFormat="1" ht="20.25" customHeight="1" x14ac:dyDescent="0.25">
      <c r="B42" s="365" t="s">
        <v>110</v>
      </c>
      <c r="C42" s="366"/>
      <c r="D42" s="366"/>
      <c r="E42" s="366"/>
      <c r="F42" s="366"/>
      <c r="G42" s="367"/>
    </row>
    <row r="43" spans="2:7" ht="18" customHeight="1" x14ac:dyDescent="0.25">
      <c r="B43" s="26" t="s">
        <v>106</v>
      </c>
      <c r="C43" s="277">
        <f>C44+C45+C46</f>
        <v>15794.7</v>
      </c>
      <c r="D43" s="277">
        <f t="shared" ref="D43:E43" si="13">D44+D45+D46</f>
        <v>0</v>
      </c>
      <c r="E43" s="277">
        <f t="shared" si="13"/>
        <v>0</v>
      </c>
      <c r="F43" s="286">
        <f>E43/C43*100</f>
        <v>0</v>
      </c>
      <c r="G43" s="286">
        <v>0</v>
      </c>
    </row>
    <row r="44" spans="2:7" ht="18" customHeight="1" x14ac:dyDescent="0.25">
      <c r="B44" s="23" t="s">
        <v>123</v>
      </c>
      <c r="C44" s="250">
        <v>454.57</v>
      </c>
      <c r="D44" s="250">
        <v>0</v>
      </c>
      <c r="E44" s="250"/>
      <c r="F44" s="288">
        <f t="shared" ref="F44:F46" si="14">E44/C44*100</f>
        <v>0</v>
      </c>
      <c r="G44" s="288">
        <v>0</v>
      </c>
    </row>
    <row r="45" spans="2:7" ht="18" customHeight="1" x14ac:dyDescent="0.25">
      <c r="B45" s="39" t="s">
        <v>99</v>
      </c>
      <c r="C45" s="250">
        <v>8764.58</v>
      </c>
      <c r="D45" s="250">
        <v>0</v>
      </c>
      <c r="E45" s="282"/>
      <c r="F45" s="288">
        <f t="shared" si="14"/>
        <v>0</v>
      </c>
      <c r="G45" s="288">
        <v>0</v>
      </c>
    </row>
    <row r="46" spans="2:7" ht="18" customHeight="1" x14ac:dyDescent="0.25">
      <c r="B46" s="58" t="s">
        <v>122</v>
      </c>
      <c r="C46" s="279">
        <v>6575.55</v>
      </c>
      <c r="D46" s="279">
        <v>0</v>
      </c>
      <c r="E46" s="283"/>
      <c r="F46" s="288">
        <f t="shared" si="14"/>
        <v>0</v>
      </c>
      <c r="G46" s="288">
        <v>0</v>
      </c>
    </row>
    <row r="47" spans="2:7" ht="15.75" x14ac:dyDescent="0.25">
      <c r="B47" s="306"/>
      <c r="C47" s="280"/>
      <c r="D47" s="280"/>
      <c r="E47" s="284"/>
      <c r="F47" s="289"/>
      <c r="G47" s="289"/>
    </row>
    <row r="48" spans="2:7" ht="15.75" x14ac:dyDescent="0.25">
      <c r="B48" s="307"/>
      <c r="C48" s="281"/>
      <c r="D48" s="281"/>
      <c r="E48" s="285"/>
      <c r="F48" s="290"/>
      <c r="G48" s="290"/>
    </row>
    <row r="49" spans="2:7" ht="15.75" x14ac:dyDescent="0.25">
      <c r="B49" s="307"/>
      <c r="C49" s="281"/>
      <c r="D49" s="281"/>
      <c r="E49" s="285"/>
      <c r="F49" s="290"/>
      <c r="G49" s="290"/>
    </row>
    <row r="50" spans="2:7" ht="15.75" x14ac:dyDescent="0.25">
      <c r="B50" s="307"/>
      <c r="C50" s="281"/>
      <c r="D50" s="281"/>
      <c r="E50" s="285"/>
      <c r="F50" s="290"/>
      <c r="G50" s="290"/>
    </row>
    <row r="54" spans="2:7" ht="15.75" x14ac:dyDescent="0.25">
      <c r="B54" s="307"/>
    </row>
  </sheetData>
  <mergeCells count="6">
    <mergeCell ref="B2:G2"/>
    <mergeCell ref="B21:G21"/>
    <mergeCell ref="B37:G37"/>
    <mergeCell ref="B38:G38"/>
    <mergeCell ref="B42:G42"/>
    <mergeCell ref="B3:G3"/>
  </mergeCells>
  <pageMargins left="0.7" right="0.7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F26" sqref="F26"/>
    </sheetView>
  </sheetViews>
  <sheetFormatPr defaultColWidth="9.140625" defaultRowHeight="15.75" x14ac:dyDescent="0.25"/>
  <cols>
    <col min="1" max="1" width="39.7109375" style="291" customWidth="1"/>
    <col min="2" max="4" width="22.7109375" style="291" customWidth="1"/>
    <col min="5" max="6" width="11.7109375" style="292" customWidth="1"/>
    <col min="7" max="16384" width="9.140625" style="94"/>
  </cols>
  <sheetData>
    <row r="1" spans="1:6" x14ac:dyDescent="0.25">
      <c r="A1" s="372"/>
      <c r="B1" s="372"/>
      <c r="C1" s="372"/>
      <c r="D1" s="372"/>
      <c r="E1" s="372"/>
      <c r="F1" s="372"/>
    </row>
    <row r="2" spans="1:6" ht="15.75" customHeight="1" x14ac:dyDescent="0.25">
      <c r="A2" s="373" t="s">
        <v>188</v>
      </c>
      <c r="B2" s="373"/>
      <c r="C2" s="373"/>
      <c r="D2" s="373"/>
      <c r="E2" s="373"/>
      <c r="F2" s="373"/>
    </row>
    <row r="3" spans="1:6" x14ac:dyDescent="0.25">
      <c r="A3" s="373" t="s">
        <v>8</v>
      </c>
      <c r="B3" s="373"/>
      <c r="C3" s="373"/>
      <c r="D3" s="373"/>
      <c r="E3" s="374"/>
      <c r="F3" s="374"/>
    </row>
    <row r="4" spans="1:6" ht="0.75" customHeight="1" x14ac:dyDescent="0.25">
      <c r="A4" s="371"/>
      <c r="B4" s="371"/>
      <c r="C4" s="371"/>
      <c r="D4" s="371"/>
      <c r="E4" s="371"/>
      <c r="F4" s="371"/>
    </row>
    <row r="5" spans="1:6" ht="11.25" customHeight="1" x14ac:dyDescent="0.25">
      <c r="A5" s="192"/>
      <c r="B5" s="192"/>
      <c r="C5" s="192"/>
      <c r="D5" s="192"/>
      <c r="E5" s="222"/>
      <c r="F5" s="222"/>
    </row>
    <row r="6" spans="1:6" ht="20.25" customHeight="1" x14ac:dyDescent="0.25">
      <c r="A6" s="368" t="s">
        <v>124</v>
      </c>
      <c r="B6" s="369"/>
      <c r="C6" s="369"/>
      <c r="D6" s="369"/>
      <c r="E6" s="369"/>
      <c r="F6" s="370"/>
    </row>
    <row r="7" spans="1:6" s="95" customFormat="1" ht="42.75" x14ac:dyDescent="0.25">
      <c r="A7" s="101"/>
      <c r="B7" s="102" t="s">
        <v>193</v>
      </c>
      <c r="C7" s="102" t="s">
        <v>178</v>
      </c>
      <c r="D7" s="102" t="s">
        <v>194</v>
      </c>
      <c r="E7" s="223" t="s">
        <v>10</v>
      </c>
      <c r="F7" s="223" t="s">
        <v>10</v>
      </c>
    </row>
    <row r="8" spans="1:6" s="103" customFormat="1" ht="19.5" customHeight="1" x14ac:dyDescent="0.2">
      <c r="A8" s="59">
        <v>1</v>
      </c>
      <c r="B8" s="98">
        <v>2</v>
      </c>
      <c r="C8" s="98">
        <v>3</v>
      </c>
      <c r="D8" s="98">
        <v>4</v>
      </c>
      <c r="E8" s="224" t="s">
        <v>90</v>
      </c>
      <c r="F8" s="224" t="s">
        <v>91</v>
      </c>
    </row>
    <row r="9" spans="1:6" s="96" customFormat="1" ht="20.25" customHeight="1" x14ac:dyDescent="0.2">
      <c r="A9" s="60" t="s">
        <v>125</v>
      </c>
      <c r="B9" s="97">
        <f>B10</f>
        <v>3276243.15</v>
      </c>
      <c r="C9" s="97">
        <f>C10</f>
        <v>4305295.25</v>
      </c>
      <c r="D9" s="97">
        <f>D10</f>
        <v>4284829.3899999997</v>
      </c>
      <c r="E9" s="225">
        <f>SUM(D9/B9*100)</f>
        <v>130.78484086262034</v>
      </c>
      <c r="F9" s="225">
        <f>SUM(D9/C9*100)</f>
        <v>99.524635157135847</v>
      </c>
    </row>
    <row r="10" spans="1:6" s="95" customFormat="1" ht="23.25" customHeight="1" x14ac:dyDescent="0.25">
      <c r="A10" s="61" t="s">
        <v>126</v>
      </c>
      <c r="B10" s="62">
        <f>SUM(B11,B13)</f>
        <v>3276243.15</v>
      </c>
      <c r="C10" s="62">
        <f>SUM(C11,C13)</f>
        <v>4305295.25</v>
      </c>
      <c r="D10" s="62">
        <f>SUM(D11,D13)</f>
        <v>4284829.3899999997</v>
      </c>
      <c r="E10" s="226">
        <f>SUM(D10/B10*100)</f>
        <v>130.78484086262034</v>
      </c>
      <c r="F10" s="226">
        <f>SUM(D10/C10*100)</f>
        <v>99.524635157135847</v>
      </c>
    </row>
    <row r="11" spans="1:6" s="95" customFormat="1" ht="23.25" customHeight="1" x14ac:dyDescent="0.25">
      <c r="A11" s="63" t="s">
        <v>127</v>
      </c>
      <c r="B11" s="64">
        <f>B12</f>
        <v>3140670.02</v>
      </c>
      <c r="C11" s="64">
        <f>C12</f>
        <v>4161295.25</v>
      </c>
      <c r="D11" s="64">
        <f>D12</f>
        <v>4144623.56</v>
      </c>
      <c r="E11" s="227">
        <f>SUM(D11/B11*100)</f>
        <v>131.96622165355657</v>
      </c>
      <c r="F11" s="227">
        <f>SUM(D11/C11*100)</f>
        <v>99.599362962769817</v>
      </c>
    </row>
    <row r="12" spans="1:6" s="95" customFormat="1" ht="23.25" customHeight="1" x14ac:dyDescent="0.25">
      <c r="A12" s="65" t="s">
        <v>128</v>
      </c>
      <c r="B12" s="66">
        <v>3140670.02</v>
      </c>
      <c r="C12" s="66">
        <v>4161295.25</v>
      </c>
      <c r="D12" s="66">
        <v>4144623.56</v>
      </c>
      <c r="E12" s="228">
        <f>SUM(D12/B12*100)</f>
        <v>131.96622165355657</v>
      </c>
      <c r="F12" s="228">
        <f>SUM(D12/C12*100)</f>
        <v>99.599362962769817</v>
      </c>
    </row>
    <row r="13" spans="1:6" s="95" customFormat="1" ht="23.25" customHeight="1" x14ac:dyDescent="0.25">
      <c r="A13" s="67" t="s">
        <v>129</v>
      </c>
      <c r="B13" s="68">
        <v>135573.13</v>
      </c>
      <c r="C13" s="69">
        <v>144000</v>
      </c>
      <c r="D13" s="70">
        <v>140205.82999999999</v>
      </c>
      <c r="E13" s="229">
        <f>SUM(D13/B13*100)</f>
        <v>103.41712255223435</v>
      </c>
      <c r="F13" s="229">
        <f>SUM(D13/C13*100)</f>
        <v>97.365159722222216</v>
      </c>
    </row>
  </sheetData>
  <mergeCells count="5">
    <mergeCell ref="A6:F6"/>
    <mergeCell ref="A4:F4"/>
    <mergeCell ref="A1:F1"/>
    <mergeCell ref="A3:F3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zoomScale="110" zoomScaleNormal="110" workbookViewId="0">
      <selection activeCell="G137" sqref="G137"/>
    </sheetView>
  </sheetViews>
  <sheetFormatPr defaultColWidth="9.140625" defaultRowHeight="15.75" x14ac:dyDescent="0.25"/>
  <cols>
    <col min="1" max="1" width="18.85546875" style="105" customWidth="1"/>
    <col min="2" max="2" width="54.42578125" style="105" customWidth="1"/>
    <col min="3" max="4" width="21.7109375" style="105" customWidth="1"/>
    <col min="5" max="5" width="10.42578125" style="295" customWidth="1"/>
    <col min="6" max="7" width="15.140625" style="104" customWidth="1"/>
    <col min="8" max="8" width="16.7109375" style="104" hidden="1" customWidth="1"/>
    <col min="9" max="9" width="16.42578125" style="104" hidden="1" customWidth="1"/>
    <col min="10" max="10" width="12.5703125" style="104" hidden="1" customWidth="1"/>
    <col min="11" max="12" width="10.7109375" style="104" bestFit="1" customWidth="1"/>
    <col min="13" max="13" width="10.28515625" style="104" bestFit="1" customWidth="1"/>
    <col min="14" max="14" width="11.85546875" style="104" bestFit="1" customWidth="1"/>
    <col min="15" max="15" width="15.42578125" style="104" customWidth="1"/>
    <col min="16" max="16" width="9.140625" style="104" customWidth="1"/>
    <col min="17" max="16384" width="9.140625" style="104"/>
  </cols>
  <sheetData>
    <row r="1" spans="1:10" ht="15.75" customHeight="1" x14ac:dyDescent="0.25">
      <c r="A1" s="176"/>
      <c r="B1" s="176"/>
      <c r="C1" s="176"/>
      <c r="D1" s="176"/>
      <c r="E1" s="294"/>
      <c r="F1" s="175"/>
      <c r="G1" s="174"/>
      <c r="H1" s="173"/>
      <c r="I1" s="173"/>
      <c r="J1" s="173"/>
    </row>
    <row r="2" spans="1:10" s="172" customFormat="1" ht="15.75" customHeight="1" x14ac:dyDescent="0.25">
      <c r="A2" s="105"/>
      <c r="B2" s="105"/>
      <c r="C2" s="105"/>
      <c r="D2" s="105"/>
      <c r="E2" s="295"/>
    </row>
    <row r="3" spans="1:10" s="124" customFormat="1" ht="25.5" customHeight="1" x14ac:dyDescent="0.25">
      <c r="A3" s="373" t="s">
        <v>188</v>
      </c>
      <c r="B3" s="371"/>
      <c r="C3" s="371"/>
      <c r="D3" s="371"/>
      <c r="E3" s="371"/>
      <c r="F3" s="150"/>
      <c r="G3" s="150"/>
      <c r="H3" s="150"/>
      <c r="I3" s="150"/>
      <c r="J3" s="150"/>
    </row>
    <row r="4" spans="1:10" s="168" customFormat="1" ht="18" customHeight="1" x14ac:dyDescent="0.2">
      <c r="A4" s="368" t="s">
        <v>130</v>
      </c>
      <c r="B4" s="369"/>
      <c r="C4" s="369"/>
      <c r="D4" s="369"/>
      <c r="E4" s="370"/>
      <c r="F4" s="169"/>
      <c r="G4" s="169"/>
      <c r="H4" s="169"/>
      <c r="I4" s="169"/>
      <c r="J4" s="169"/>
    </row>
    <row r="5" spans="1:10" s="180" customFormat="1" ht="32.25" customHeight="1" x14ac:dyDescent="0.25">
      <c r="A5" s="177" t="s">
        <v>204</v>
      </c>
      <c r="B5" s="177" t="s">
        <v>203</v>
      </c>
      <c r="C5" s="178" t="s">
        <v>200</v>
      </c>
      <c r="D5" s="178" t="s">
        <v>201</v>
      </c>
      <c r="E5" s="230" t="s">
        <v>10</v>
      </c>
      <c r="F5" s="179"/>
      <c r="G5" s="179"/>
      <c r="H5" s="179"/>
      <c r="I5" s="179"/>
      <c r="J5" s="179"/>
    </row>
    <row r="6" spans="1:10" s="180" customFormat="1" ht="15" x14ac:dyDescent="0.25">
      <c r="A6" s="375">
        <v>1</v>
      </c>
      <c r="B6" s="375"/>
      <c r="C6" s="181">
        <v>2</v>
      </c>
      <c r="D6" s="181">
        <v>3</v>
      </c>
      <c r="E6" s="231" t="s">
        <v>131</v>
      </c>
      <c r="F6" s="179"/>
      <c r="G6" s="179"/>
      <c r="H6" s="179"/>
      <c r="I6" s="179"/>
      <c r="J6" s="179"/>
    </row>
    <row r="7" spans="1:10" s="168" customFormat="1" ht="18" customHeight="1" x14ac:dyDescent="0.2">
      <c r="A7" s="171">
        <v>49341</v>
      </c>
      <c r="B7" s="171" t="s">
        <v>132</v>
      </c>
      <c r="C7" s="170"/>
      <c r="D7" s="170"/>
      <c r="E7" s="232"/>
      <c r="F7" s="169"/>
      <c r="G7" s="169"/>
      <c r="H7" s="169"/>
      <c r="I7" s="169"/>
      <c r="J7" s="169"/>
    </row>
    <row r="8" spans="1:10" s="168" customFormat="1" ht="17.25" customHeight="1" x14ac:dyDescent="0.2">
      <c r="A8" s="376" t="s">
        <v>133</v>
      </c>
      <c r="B8" s="377"/>
      <c r="C8" s="182">
        <f>SUM(C9:C14)</f>
        <v>4305295.25</v>
      </c>
      <c r="D8" s="182">
        <f>SUM(D9:D14)</f>
        <v>4284829.3899999997</v>
      </c>
      <c r="E8" s="296">
        <f t="shared" ref="E8:E14" si="0">D8/C8*100</f>
        <v>99.524635157135847</v>
      </c>
      <c r="F8" s="169"/>
      <c r="G8" s="169"/>
      <c r="H8" s="169"/>
      <c r="I8" s="169"/>
      <c r="J8" s="169"/>
    </row>
    <row r="9" spans="1:10" s="168" customFormat="1" ht="18" customHeight="1" x14ac:dyDescent="0.2">
      <c r="A9" s="167">
        <v>1</v>
      </c>
      <c r="B9" s="108" t="s">
        <v>134</v>
      </c>
      <c r="C9" s="183">
        <v>3486270</v>
      </c>
      <c r="D9" s="183">
        <f>D17+D46</f>
        <v>3484489.0399999996</v>
      </c>
      <c r="E9" s="233">
        <f t="shared" si="0"/>
        <v>99.948915029530113</v>
      </c>
      <c r="F9" s="169"/>
      <c r="G9" s="169"/>
      <c r="H9" s="169"/>
      <c r="I9" s="169"/>
      <c r="J9" s="169"/>
    </row>
    <row r="10" spans="1:10" s="168" customFormat="1" ht="18" customHeight="1" x14ac:dyDescent="0.2">
      <c r="A10" s="167">
        <v>3</v>
      </c>
      <c r="B10" s="108" t="s">
        <v>135</v>
      </c>
      <c r="C10" s="183">
        <v>30820</v>
      </c>
      <c r="D10" s="183">
        <f>D24</f>
        <v>31188.23</v>
      </c>
      <c r="E10" s="233">
        <f t="shared" si="0"/>
        <v>101.19477611940297</v>
      </c>
      <c r="F10" s="169"/>
      <c r="G10" s="169"/>
      <c r="H10" s="169"/>
      <c r="I10" s="169"/>
      <c r="J10" s="169"/>
    </row>
    <row r="11" spans="1:10" s="168" customFormat="1" ht="18" customHeight="1" x14ac:dyDescent="0.2">
      <c r="A11" s="167">
        <v>4</v>
      </c>
      <c r="B11" s="108" t="s">
        <v>198</v>
      </c>
      <c r="C11" s="183">
        <v>547542.92000000004</v>
      </c>
      <c r="D11" s="183">
        <v>537490.44999999995</v>
      </c>
      <c r="E11" s="233">
        <f t="shared" si="0"/>
        <v>98.164076343092859</v>
      </c>
      <c r="F11" s="169"/>
      <c r="G11" s="169"/>
      <c r="H11" s="169"/>
      <c r="I11" s="169"/>
      <c r="J11" s="169"/>
    </row>
    <row r="12" spans="1:10" s="168" customFormat="1" ht="18" customHeight="1" x14ac:dyDescent="0.2">
      <c r="A12" s="167">
        <v>5</v>
      </c>
      <c r="B12" s="108" t="s">
        <v>136</v>
      </c>
      <c r="C12" s="183">
        <v>227904.53</v>
      </c>
      <c r="D12" s="183">
        <f>D38+D64+D102</f>
        <v>218753.87</v>
      </c>
      <c r="E12" s="233">
        <f t="shared" si="0"/>
        <v>95.984871384522279</v>
      </c>
      <c r="F12" s="169"/>
      <c r="G12" s="169"/>
      <c r="H12" s="169"/>
      <c r="I12" s="169"/>
      <c r="J12" s="169"/>
    </row>
    <row r="13" spans="1:10" s="123" customFormat="1" ht="17.25" customHeight="1" x14ac:dyDescent="0.25">
      <c r="A13" s="167">
        <v>6</v>
      </c>
      <c r="B13" s="108" t="s">
        <v>137</v>
      </c>
      <c r="C13" s="183">
        <v>7145.62</v>
      </c>
      <c r="D13" s="183">
        <v>7295.62</v>
      </c>
      <c r="E13" s="233">
        <f t="shared" si="0"/>
        <v>102.09918803406843</v>
      </c>
      <c r="F13" s="153"/>
      <c r="G13" s="153"/>
      <c r="H13" s="153"/>
      <c r="I13" s="153"/>
      <c r="J13" s="153"/>
    </row>
    <row r="14" spans="1:10" s="124" customFormat="1" ht="18" customHeight="1" x14ac:dyDescent="0.25">
      <c r="A14" s="167">
        <v>9</v>
      </c>
      <c r="B14" s="108" t="s">
        <v>138</v>
      </c>
      <c r="C14" s="183">
        <v>5612.18</v>
      </c>
      <c r="D14" s="183">
        <f>D132+D137</f>
        <v>5612.18</v>
      </c>
      <c r="E14" s="233">
        <f t="shared" si="0"/>
        <v>100</v>
      </c>
      <c r="F14" s="150"/>
      <c r="G14" s="150"/>
      <c r="H14" s="150"/>
      <c r="I14" s="150"/>
      <c r="J14" s="150"/>
    </row>
    <row r="15" spans="1:10" s="164" customFormat="1" ht="21" customHeight="1" x14ac:dyDescent="0.25">
      <c r="A15" s="139" t="s">
        <v>139</v>
      </c>
      <c r="B15" s="111" t="s">
        <v>140</v>
      </c>
      <c r="C15" s="166">
        <f>SUM(C16,C45,C132,C137)</f>
        <v>4305295.25</v>
      </c>
      <c r="D15" s="166">
        <f>SUM(D16,D45,D132,D137)</f>
        <v>4284829.3899999987</v>
      </c>
      <c r="E15" s="297">
        <f>SUM(D15/C15*100)</f>
        <v>99.524635157135819</v>
      </c>
      <c r="F15" s="150"/>
      <c r="G15" s="165"/>
      <c r="H15" s="165"/>
      <c r="I15" s="165"/>
      <c r="J15" s="165"/>
    </row>
    <row r="16" spans="1:10" s="161" customFormat="1" ht="31.5" x14ac:dyDescent="0.25">
      <c r="A16" s="148" t="s">
        <v>141</v>
      </c>
      <c r="B16" s="148" t="s">
        <v>4</v>
      </c>
      <c r="C16" s="163">
        <f>SUM(C17,C24,C29,C38)</f>
        <v>3735408.52</v>
      </c>
      <c r="D16" s="163">
        <f>SUM(D17,D24,D29,D38)</f>
        <v>3731078.7099999995</v>
      </c>
      <c r="E16" s="234">
        <f>SUM(D16/C16*100)</f>
        <v>99.884087376874092</v>
      </c>
      <c r="F16" s="150"/>
      <c r="H16" s="162"/>
      <c r="I16" s="162"/>
    </row>
    <row r="17" spans="1:10" s="124" customFormat="1" ht="18.75" customHeight="1" x14ac:dyDescent="0.25">
      <c r="A17" s="114">
        <v>11</v>
      </c>
      <c r="B17" s="139" t="s">
        <v>142</v>
      </c>
      <c r="C17" s="146">
        <f>SUM(C19)</f>
        <v>3421270</v>
      </c>
      <c r="D17" s="146">
        <f>SUM(D19)</f>
        <v>3419498.7199999997</v>
      </c>
      <c r="E17" s="235">
        <f>SUM(D17/C17*100)</f>
        <v>99.94822741262746</v>
      </c>
      <c r="F17" s="150"/>
      <c r="G17" s="150"/>
      <c r="H17" s="160" t="e">
        <f>SUM(#REF!)</f>
        <v>#REF!</v>
      </c>
      <c r="I17" s="159" t="e">
        <f>SUM(#REF!)</f>
        <v>#REF!</v>
      </c>
      <c r="J17" s="124">
        <f>SUM(F17:G17)</f>
        <v>0</v>
      </c>
    </row>
    <row r="18" spans="1:10" ht="18" customHeight="1" x14ac:dyDescent="0.25">
      <c r="A18" s="151">
        <v>3</v>
      </c>
      <c r="B18" s="111" t="s">
        <v>3</v>
      </c>
      <c r="C18" s="131">
        <f>SUM(C19)</f>
        <v>3421270</v>
      </c>
      <c r="D18" s="131">
        <f>SUM(D19)</f>
        <v>3419498.7199999997</v>
      </c>
      <c r="E18" s="236">
        <f>SUM(D18/C18*100)</f>
        <v>99.94822741262746</v>
      </c>
      <c r="F18" s="149"/>
      <c r="G18" s="149"/>
      <c r="H18" s="157"/>
      <c r="I18" s="157"/>
    </row>
    <row r="19" spans="1:10" s="140" customFormat="1" ht="18" customHeight="1" x14ac:dyDescent="0.25">
      <c r="A19" s="129">
        <v>31</v>
      </c>
      <c r="B19" s="128" t="s">
        <v>4</v>
      </c>
      <c r="C19" s="144">
        <v>3421270</v>
      </c>
      <c r="D19" s="144">
        <f>D20+D22</f>
        <v>3419498.7199999997</v>
      </c>
      <c r="E19" s="239">
        <f>SUM(D19/C19*100)</f>
        <v>99.94822741262746</v>
      </c>
      <c r="F19" s="150"/>
      <c r="G19" s="152"/>
      <c r="H19" s="158"/>
      <c r="I19" s="158"/>
    </row>
    <row r="20" spans="1:10" ht="18" customHeight="1" x14ac:dyDescent="0.25">
      <c r="A20" s="120">
        <v>311</v>
      </c>
      <c r="B20" s="125" t="s">
        <v>143</v>
      </c>
      <c r="C20" s="293"/>
      <c r="D20" s="293">
        <f>D21</f>
        <v>2948488</v>
      </c>
      <c r="E20" s="239"/>
      <c r="F20" s="152"/>
      <c r="G20" s="149"/>
      <c r="H20" s="157"/>
      <c r="I20" s="157"/>
    </row>
    <row r="21" spans="1:10" ht="18" customHeight="1" x14ac:dyDescent="0.25">
      <c r="A21" s="117">
        <v>3111</v>
      </c>
      <c r="B21" s="116" t="s">
        <v>17</v>
      </c>
      <c r="C21" s="115"/>
      <c r="D21" s="115">
        <v>2948488</v>
      </c>
      <c r="E21" s="239"/>
      <c r="F21" s="150"/>
      <c r="G21" s="149"/>
      <c r="H21" s="157"/>
      <c r="I21" s="157"/>
    </row>
    <row r="22" spans="1:10" s="123" customFormat="1" ht="18" customHeight="1" x14ac:dyDescent="0.25">
      <c r="A22" s="120">
        <v>313</v>
      </c>
      <c r="B22" s="125" t="s">
        <v>52</v>
      </c>
      <c r="C22" s="118"/>
      <c r="D22" s="118">
        <f>D23</f>
        <v>471010.72</v>
      </c>
      <c r="E22" s="239"/>
      <c r="F22" s="150"/>
      <c r="G22" s="153"/>
      <c r="H22" s="153"/>
      <c r="I22" s="153"/>
      <c r="J22" s="153"/>
    </row>
    <row r="23" spans="1:10" s="123" customFormat="1" ht="18" customHeight="1" x14ac:dyDescent="0.25">
      <c r="A23" s="117">
        <v>3132</v>
      </c>
      <c r="B23" s="116" t="s">
        <v>53</v>
      </c>
      <c r="C23" s="115"/>
      <c r="D23" s="115">
        <v>471010.72</v>
      </c>
      <c r="E23" s="239"/>
      <c r="F23" s="150"/>
      <c r="G23" s="153"/>
      <c r="H23" s="153"/>
      <c r="I23" s="153"/>
      <c r="J23" s="153"/>
    </row>
    <row r="24" spans="1:10" s="124" customFormat="1" ht="18.75" customHeight="1" x14ac:dyDescent="0.25">
      <c r="A24" s="114">
        <v>31</v>
      </c>
      <c r="B24" s="139" t="s">
        <v>135</v>
      </c>
      <c r="C24" s="146">
        <f>SUM(C25)</f>
        <v>30820</v>
      </c>
      <c r="D24" s="146">
        <f>SUM(D25)</f>
        <v>31188.23</v>
      </c>
      <c r="E24" s="238">
        <f>SUM(D24/C24*100)</f>
        <v>101.19477611940297</v>
      </c>
      <c r="F24" s="150"/>
      <c r="G24" s="150"/>
      <c r="H24" s="124">
        <v>0</v>
      </c>
      <c r="I24" s="124">
        <v>0</v>
      </c>
      <c r="J24" s="124">
        <f>SUM(F24:G24)</f>
        <v>0</v>
      </c>
    </row>
    <row r="25" spans="1:10" ht="18" customHeight="1" x14ac:dyDescent="0.25">
      <c r="A25" s="151">
        <v>3</v>
      </c>
      <c r="B25" s="111" t="s">
        <v>3</v>
      </c>
      <c r="C25" s="130">
        <f>C26</f>
        <v>30820</v>
      </c>
      <c r="D25" s="130">
        <f>SUM(D26)</f>
        <v>31188.23</v>
      </c>
      <c r="E25" s="238">
        <f>SUM(D25/C25*100)</f>
        <v>101.19477611940297</v>
      </c>
      <c r="F25" s="152"/>
      <c r="G25" s="149"/>
    </row>
    <row r="26" spans="1:10" ht="17.25" customHeight="1" x14ac:dyDescent="0.25">
      <c r="A26" s="156">
        <v>31</v>
      </c>
      <c r="B26" s="155" t="s">
        <v>4</v>
      </c>
      <c r="C26" s="126">
        <v>30820</v>
      </c>
      <c r="D26" s="126">
        <f>D27</f>
        <v>31188.23</v>
      </c>
      <c r="E26" s="239">
        <f>SUM(D26/C26*100)</f>
        <v>101.19477611940297</v>
      </c>
      <c r="F26" s="150"/>
      <c r="G26" s="149"/>
    </row>
    <row r="27" spans="1:10" s="123" customFormat="1" ht="18" customHeight="1" x14ac:dyDescent="0.25">
      <c r="A27" s="112">
        <v>312</v>
      </c>
      <c r="B27" s="154" t="s">
        <v>144</v>
      </c>
      <c r="C27" s="110"/>
      <c r="D27" s="110">
        <f>D28</f>
        <v>31188.23</v>
      </c>
      <c r="E27" s="239"/>
      <c r="F27" s="150"/>
      <c r="G27" s="153"/>
      <c r="H27" s="153"/>
      <c r="I27" s="153"/>
      <c r="J27" s="153"/>
    </row>
    <row r="28" spans="1:10" s="123" customFormat="1" ht="18" customHeight="1" x14ac:dyDescent="0.25">
      <c r="A28" s="109">
        <v>3121</v>
      </c>
      <c r="B28" s="108" t="s">
        <v>144</v>
      </c>
      <c r="C28" s="107"/>
      <c r="D28" s="107">
        <v>31188.23</v>
      </c>
      <c r="E28" s="239"/>
      <c r="F28" s="150"/>
      <c r="G28" s="153"/>
      <c r="H28" s="153"/>
      <c r="I28" s="153"/>
      <c r="J28" s="153"/>
    </row>
    <row r="29" spans="1:10" s="124" customFormat="1" ht="19.5" customHeight="1" x14ac:dyDescent="0.25">
      <c r="A29" s="114">
        <v>431</v>
      </c>
      <c r="B29" s="139" t="s">
        <v>198</v>
      </c>
      <c r="C29" s="130">
        <f>SUM(C30)</f>
        <v>278798.32</v>
      </c>
      <c r="D29" s="130">
        <f>SUM(D30)</f>
        <v>276154.07</v>
      </c>
      <c r="E29" s="238">
        <f>SUM(D29/C29*100)</f>
        <v>99.051554543083327</v>
      </c>
      <c r="F29" s="150"/>
      <c r="G29" s="150"/>
    </row>
    <row r="30" spans="1:10" ht="17.25" customHeight="1" x14ac:dyDescent="0.25">
      <c r="A30" s="151">
        <v>3</v>
      </c>
      <c r="B30" s="111" t="s">
        <v>3</v>
      </c>
      <c r="C30" s="130">
        <f>SUM(C31)</f>
        <v>278798.32</v>
      </c>
      <c r="D30" s="130">
        <f>SUM(D31)</f>
        <v>276154.07</v>
      </c>
      <c r="E30" s="238">
        <f>SUM(D30/C30*100)</f>
        <v>99.051554543083327</v>
      </c>
      <c r="F30" s="149"/>
      <c r="G30" s="149"/>
    </row>
    <row r="31" spans="1:10" s="124" customFormat="1" ht="18" customHeight="1" x14ac:dyDescent="0.25">
      <c r="A31" s="129">
        <v>31</v>
      </c>
      <c r="B31" s="128" t="s">
        <v>4</v>
      </c>
      <c r="C31" s="127">
        <v>278798.32</v>
      </c>
      <c r="D31" s="127">
        <f>D32+D34+D36</f>
        <v>276154.07</v>
      </c>
      <c r="E31" s="239">
        <f>SUM(D31/C31*100)</f>
        <v>99.051554543083327</v>
      </c>
      <c r="F31" s="150"/>
      <c r="G31" s="150"/>
    </row>
    <row r="32" spans="1:10" ht="18" customHeight="1" x14ac:dyDescent="0.25">
      <c r="A32" s="120">
        <v>311</v>
      </c>
      <c r="B32" s="125" t="s">
        <v>143</v>
      </c>
      <c r="C32" s="118"/>
      <c r="D32" s="118">
        <f>D33</f>
        <v>13412.6</v>
      </c>
      <c r="E32" s="239"/>
      <c r="F32" s="152"/>
      <c r="G32" s="149"/>
    </row>
    <row r="33" spans="1:10" ht="18" customHeight="1" x14ac:dyDescent="0.25">
      <c r="A33" s="117">
        <v>3111</v>
      </c>
      <c r="B33" s="116" t="s">
        <v>17</v>
      </c>
      <c r="C33" s="115"/>
      <c r="D33" s="115">
        <v>13412.6</v>
      </c>
      <c r="E33" s="239"/>
      <c r="F33" s="150"/>
      <c r="G33" s="149"/>
      <c r="H33" s="149"/>
      <c r="I33" s="149"/>
      <c r="J33" s="149"/>
    </row>
    <row r="34" spans="1:10" ht="18" customHeight="1" x14ac:dyDescent="0.25">
      <c r="A34" s="120">
        <v>312</v>
      </c>
      <c r="B34" s="125" t="s">
        <v>144</v>
      </c>
      <c r="C34" s="118"/>
      <c r="D34" s="118">
        <f>D35</f>
        <v>259800.41</v>
      </c>
      <c r="E34" s="239"/>
      <c r="F34" s="152"/>
      <c r="G34" s="149"/>
      <c r="H34" s="149"/>
      <c r="I34" s="149"/>
      <c r="J34" s="149"/>
    </row>
    <row r="35" spans="1:10" ht="18" customHeight="1" x14ac:dyDescent="0.25">
      <c r="A35" s="117" t="s">
        <v>145</v>
      </c>
      <c r="B35" s="116" t="s">
        <v>144</v>
      </c>
      <c r="C35" s="115"/>
      <c r="D35" s="115">
        <v>259800.41</v>
      </c>
      <c r="E35" s="239"/>
      <c r="F35" s="150"/>
      <c r="G35" s="149"/>
      <c r="H35" s="149"/>
      <c r="I35" s="149"/>
      <c r="J35" s="149"/>
    </row>
    <row r="36" spans="1:10" ht="18" customHeight="1" x14ac:dyDescent="0.25">
      <c r="A36" s="120">
        <v>313</v>
      </c>
      <c r="B36" s="125" t="s">
        <v>52</v>
      </c>
      <c r="C36" s="118"/>
      <c r="D36" s="118">
        <f>D37</f>
        <v>2941.06</v>
      </c>
      <c r="E36" s="239"/>
      <c r="F36" s="150"/>
      <c r="G36" s="149"/>
      <c r="H36" s="149"/>
      <c r="I36" s="149"/>
      <c r="J36" s="149"/>
    </row>
    <row r="37" spans="1:10" ht="18" customHeight="1" x14ac:dyDescent="0.25">
      <c r="A37" s="117">
        <v>3132</v>
      </c>
      <c r="B37" s="116" t="s">
        <v>53</v>
      </c>
      <c r="C37" s="115"/>
      <c r="D37" s="115">
        <v>2941.06</v>
      </c>
      <c r="E37" s="239"/>
      <c r="F37" s="150"/>
      <c r="G37" s="149"/>
      <c r="H37" s="149"/>
      <c r="I37" s="149"/>
      <c r="J37" s="149"/>
    </row>
    <row r="38" spans="1:10" ht="19.5" customHeight="1" x14ac:dyDescent="0.25">
      <c r="A38" s="114">
        <v>531</v>
      </c>
      <c r="B38" s="139" t="s">
        <v>199</v>
      </c>
      <c r="C38" s="130">
        <f>SUM(C39)</f>
        <v>4520.2</v>
      </c>
      <c r="D38" s="130">
        <f>SUM(D39)</f>
        <v>4237.6900000000005</v>
      </c>
      <c r="E38" s="238">
        <f>SUM(D38/C38*100)</f>
        <v>93.750055307287312</v>
      </c>
      <c r="F38" s="150"/>
      <c r="G38" s="149"/>
      <c r="H38" s="149"/>
      <c r="I38" s="149"/>
      <c r="J38" s="149"/>
    </row>
    <row r="39" spans="1:10" ht="18" customHeight="1" x14ac:dyDescent="0.25">
      <c r="A39" s="151">
        <v>3</v>
      </c>
      <c r="B39" s="111" t="s">
        <v>3</v>
      </c>
      <c r="C39" s="130">
        <f>SUM(C40)</f>
        <v>4520.2</v>
      </c>
      <c r="D39" s="130">
        <f>SUM(D40)</f>
        <v>4237.6900000000005</v>
      </c>
      <c r="E39" s="238">
        <f>SUM(D39/C39*100)</f>
        <v>93.750055307287312</v>
      </c>
      <c r="F39" s="150"/>
      <c r="G39" s="149"/>
      <c r="H39" s="149"/>
      <c r="I39" s="149"/>
      <c r="J39" s="149"/>
    </row>
    <row r="40" spans="1:10" s="121" customFormat="1" ht="18" customHeight="1" x14ac:dyDescent="0.25">
      <c r="A40" s="129">
        <v>31</v>
      </c>
      <c r="B40" s="128" t="s">
        <v>4</v>
      </c>
      <c r="C40" s="127">
        <v>4520.2</v>
      </c>
      <c r="D40" s="127">
        <f>D41+D43</f>
        <v>4237.6900000000005</v>
      </c>
      <c r="E40" s="239">
        <f>SUM(D40/C40*100)</f>
        <v>93.750055307287312</v>
      </c>
    </row>
    <row r="41" spans="1:10" s="121" customFormat="1" ht="18" customHeight="1" x14ac:dyDescent="0.25">
      <c r="A41" s="120">
        <v>311</v>
      </c>
      <c r="B41" s="125" t="s">
        <v>143</v>
      </c>
      <c r="C41" s="118"/>
      <c r="D41" s="118">
        <f>D42</f>
        <v>3637.5</v>
      </c>
      <c r="E41" s="239"/>
    </row>
    <row r="42" spans="1:10" s="123" customFormat="1" ht="18" customHeight="1" x14ac:dyDescent="0.25">
      <c r="A42" s="117">
        <v>3111</v>
      </c>
      <c r="B42" s="116" t="s">
        <v>17</v>
      </c>
      <c r="C42" s="115"/>
      <c r="D42" s="115">
        <v>3637.5</v>
      </c>
      <c r="E42" s="239"/>
      <c r="F42" s="121"/>
      <c r="G42" s="121"/>
    </row>
    <row r="43" spans="1:10" s="123" customFormat="1" ht="18" customHeight="1" x14ac:dyDescent="0.25">
      <c r="A43" s="120">
        <v>313</v>
      </c>
      <c r="B43" s="125" t="s">
        <v>52</v>
      </c>
      <c r="C43" s="118"/>
      <c r="D43" s="118">
        <f>D44</f>
        <v>600.19000000000005</v>
      </c>
      <c r="E43" s="239"/>
      <c r="F43" s="121"/>
      <c r="G43" s="121"/>
    </row>
    <row r="44" spans="1:10" ht="18" customHeight="1" x14ac:dyDescent="0.25">
      <c r="A44" s="117">
        <v>3132</v>
      </c>
      <c r="B44" s="116" t="s">
        <v>53</v>
      </c>
      <c r="C44" s="115"/>
      <c r="D44" s="115">
        <v>600.19000000000005</v>
      </c>
      <c r="E44" s="239"/>
      <c r="F44" s="121"/>
      <c r="G44" s="121"/>
    </row>
    <row r="45" spans="1:10" ht="31.5" customHeight="1" x14ac:dyDescent="0.25">
      <c r="A45" s="148" t="s">
        <v>146</v>
      </c>
      <c r="B45" s="147" t="s">
        <v>147</v>
      </c>
      <c r="C45" s="113">
        <f>SUM(C46,C51,C64,C102,C119)</f>
        <v>564274.54999999993</v>
      </c>
      <c r="D45" s="113">
        <f>SUM(D46,D51,D64,D102,D119)</f>
        <v>548138.5</v>
      </c>
      <c r="E45" s="237">
        <f>SUM(D45/C45*100)</f>
        <v>97.140390258607283</v>
      </c>
      <c r="F45" s="121"/>
      <c r="G45" s="121"/>
    </row>
    <row r="46" spans="1:10" ht="18.75" customHeight="1" x14ac:dyDescent="0.25">
      <c r="A46" s="114">
        <v>11</v>
      </c>
      <c r="B46" s="139" t="s">
        <v>142</v>
      </c>
      <c r="C46" s="146">
        <f>C47</f>
        <v>65000</v>
      </c>
      <c r="D46" s="146">
        <f>D47</f>
        <v>64990.32</v>
      </c>
      <c r="E46" s="238">
        <f>SUM(D46/C46*100)</f>
        <v>99.985107692307693</v>
      </c>
      <c r="F46" s="121"/>
      <c r="G46" s="121"/>
    </row>
    <row r="47" spans="1:10" ht="18" customHeight="1" x14ac:dyDescent="0.25">
      <c r="A47" s="145">
        <v>3</v>
      </c>
      <c r="B47" s="139" t="s">
        <v>3</v>
      </c>
      <c r="C47" s="130">
        <f>SUM(C48)</f>
        <v>65000</v>
      </c>
      <c r="D47" s="130">
        <f>SUM(D48)</f>
        <v>64990.32</v>
      </c>
      <c r="E47" s="238">
        <f>SUM(D47/C47*100)</f>
        <v>99.985107692307693</v>
      </c>
      <c r="F47" s="121"/>
      <c r="G47" s="121"/>
    </row>
    <row r="48" spans="1:10" ht="18" customHeight="1" x14ac:dyDescent="0.25">
      <c r="A48" s="129">
        <v>32</v>
      </c>
      <c r="B48" s="128" t="s">
        <v>9</v>
      </c>
      <c r="C48" s="127">
        <v>65000</v>
      </c>
      <c r="D48" s="127">
        <f>D49</f>
        <v>64990.32</v>
      </c>
      <c r="E48" s="239">
        <f>SUM(D48/C48*100)</f>
        <v>99.985107692307693</v>
      </c>
      <c r="F48" s="105"/>
      <c r="G48" s="105"/>
    </row>
    <row r="49" spans="1:7" ht="18" customHeight="1" x14ac:dyDescent="0.25">
      <c r="A49" s="120">
        <v>322</v>
      </c>
      <c r="B49" s="125" t="s">
        <v>57</v>
      </c>
      <c r="C49" s="118"/>
      <c r="D49" s="118">
        <f>SUM(D50:D50)</f>
        <v>64990.32</v>
      </c>
      <c r="E49" s="239"/>
      <c r="F49" s="121"/>
      <c r="G49" s="121"/>
    </row>
    <row r="50" spans="1:7" ht="18" customHeight="1" x14ac:dyDescent="0.25">
      <c r="A50" s="117">
        <v>3223</v>
      </c>
      <c r="B50" s="116" t="s">
        <v>59</v>
      </c>
      <c r="C50" s="115"/>
      <c r="D50" s="115">
        <v>64990.32</v>
      </c>
      <c r="E50" s="239"/>
      <c r="F50" s="121"/>
      <c r="G50" s="121"/>
    </row>
    <row r="51" spans="1:7" ht="18.75" customHeight="1" x14ac:dyDescent="0.25">
      <c r="A51" s="114">
        <v>431</v>
      </c>
      <c r="B51" s="139" t="s">
        <v>198</v>
      </c>
      <c r="C51" s="131">
        <f>SUM(C52)</f>
        <v>268744.59999999998</v>
      </c>
      <c r="D51" s="131">
        <f>SUM(D52)</f>
        <v>261336.38</v>
      </c>
      <c r="E51" s="238">
        <f>SUM(D51/C51*100)</f>
        <v>97.243397634780393</v>
      </c>
      <c r="F51" s="121"/>
      <c r="G51" s="121"/>
    </row>
    <row r="52" spans="1:7" ht="18" customHeight="1" x14ac:dyDescent="0.25">
      <c r="A52" s="145">
        <v>3</v>
      </c>
      <c r="B52" s="139" t="s">
        <v>3</v>
      </c>
      <c r="C52" s="131">
        <f>SUM(C53)</f>
        <v>268744.59999999998</v>
      </c>
      <c r="D52" s="131">
        <f>SUM(D53)</f>
        <v>261336.38</v>
      </c>
      <c r="E52" s="238">
        <f>SUM(D52/C52*100)</f>
        <v>97.243397634780393</v>
      </c>
      <c r="F52" s="105"/>
      <c r="G52" s="105"/>
    </row>
    <row r="53" spans="1:7" ht="18" customHeight="1" x14ac:dyDescent="0.25">
      <c r="A53" s="129">
        <v>32</v>
      </c>
      <c r="B53" s="128" t="s">
        <v>9</v>
      </c>
      <c r="C53" s="144">
        <v>268744.59999999998</v>
      </c>
      <c r="D53" s="144">
        <f>SUM(D54,D59)</f>
        <v>261336.38</v>
      </c>
      <c r="E53" s="239">
        <f>SUM(D53/C53*100)</f>
        <v>97.243397634780393</v>
      </c>
      <c r="F53" s="121"/>
      <c r="G53" s="121"/>
    </row>
    <row r="54" spans="1:7" ht="18" customHeight="1" x14ac:dyDescent="0.25">
      <c r="A54" s="120">
        <v>321</v>
      </c>
      <c r="B54" s="125" t="s">
        <v>18</v>
      </c>
      <c r="C54" s="118"/>
      <c r="D54" s="118">
        <f>SUM(D55:D58)</f>
        <v>131172.57</v>
      </c>
      <c r="E54" s="239"/>
      <c r="F54" s="121"/>
      <c r="G54" s="121"/>
    </row>
    <row r="55" spans="1:7" ht="18" customHeight="1" x14ac:dyDescent="0.25">
      <c r="A55" s="117">
        <v>3211</v>
      </c>
      <c r="B55" s="116" t="s">
        <v>19</v>
      </c>
      <c r="C55" s="115"/>
      <c r="D55" s="115">
        <v>2529.7199999999998</v>
      </c>
      <c r="E55" s="239"/>
      <c r="F55" s="121"/>
      <c r="G55" s="121"/>
    </row>
    <row r="56" spans="1:7" ht="17.25" customHeight="1" x14ac:dyDescent="0.25">
      <c r="A56" s="117">
        <v>3212</v>
      </c>
      <c r="B56" s="116" t="s">
        <v>154</v>
      </c>
      <c r="C56" s="115"/>
      <c r="D56" s="115">
        <v>122018.49</v>
      </c>
      <c r="E56" s="239"/>
      <c r="F56" s="121"/>
      <c r="G56" s="121"/>
    </row>
    <row r="57" spans="1:7" ht="18" customHeight="1" x14ac:dyDescent="0.25">
      <c r="A57" s="117">
        <v>3213</v>
      </c>
      <c r="B57" s="116" t="s">
        <v>55</v>
      </c>
      <c r="C57" s="115"/>
      <c r="D57" s="115">
        <v>3755.36</v>
      </c>
      <c r="E57" s="239"/>
      <c r="F57" s="121"/>
      <c r="G57" s="121"/>
    </row>
    <row r="58" spans="1:7" ht="18" customHeight="1" x14ac:dyDescent="0.25">
      <c r="A58" s="117">
        <v>3214</v>
      </c>
      <c r="B58" s="116" t="s">
        <v>56</v>
      </c>
      <c r="C58" s="115"/>
      <c r="D58" s="115">
        <v>2869</v>
      </c>
      <c r="E58" s="239"/>
      <c r="F58" s="121"/>
      <c r="G58" s="121"/>
    </row>
    <row r="59" spans="1:7" ht="18" customHeight="1" x14ac:dyDescent="0.25">
      <c r="A59" s="120">
        <v>322</v>
      </c>
      <c r="B59" s="125" t="s">
        <v>57</v>
      </c>
      <c r="C59" s="118"/>
      <c r="D59" s="118">
        <f>SUM(D60:D63)</f>
        <v>130163.81</v>
      </c>
      <c r="E59" s="239"/>
      <c r="F59" s="121"/>
      <c r="G59" s="121"/>
    </row>
    <row r="60" spans="1:7" s="123" customFormat="1" ht="18" customHeight="1" x14ac:dyDescent="0.25">
      <c r="A60" s="117">
        <v>3221</v>
      </c>
      <c r="B60" s="116" t="s">
        <v>148</v>
      </c>
      <c r="C60" s="115"/>
      <c r="D60" s="115">
        <v>13600.28</v>
      </c>
      <c r="E60" s="239"/>
      <c r="F60" s="121"/>
      <c r="G60" s="121"/>
    </row>
    <row r="61" spans="1:7" s="123" customFormat="1" ht="17.25" customHeight="1" x14ac:dyDescent="0.25">
      <c r="A61" s="117">
        <v>3222</v>
      </c>
      <c r="B61" s="116" t="s">
        <v>58</v>
      </c>
      <c r="C61" s="115"/>
      <c r="D61" s="115">
        <v>106492.95</v>
      </c>
      <c r="E61" s="239"/>
      <c r="F61" s="121"/>
      <c r="G61" s="121"/>
    </row>
    <row r="62" spans="1:7" s="124" customFormat="1" ht="18" customHeight="1" x14ac:dyDescent="0.25">
      <c r="A62" s="117">
        <v>3223</v>
      </c>
      <c r="B62" s="116" t="s">
        <v>59</v>
      </c>
      <c r="C62" s="115"/>
      <c r="D62" s="115">
        <v>5570.58</v>
      </c>
      <c r="E62" s="239"/>
      <c r="F62" s="121"/>
      <c r="G62" s="121"/>
    </row>
    <row r="63" spans="1:7" s="123" customFormat="1" ht="18" customHeight="1" x14ac:dyDescent="0.25">
      <c r="A63" s="117">
        <v>3225</v>
      </c>
      <c r="B63" s="116" t="s">
        <v>150</v>
      </c>
      <c r="C63" s="115"/>
      <c r="D63" s="115">
        <v>4500</v>
      </c>
      <c r="E63" s="239"/>
      <c r="F63" s="121"/>
      <c r="G63" s="121"/>
    </row>
    <row r="64" spans="1:7" ht="18.75" customHeight="1" x14ac:dyDescent="0.25">
      <c r="A64" s="143">
        <v>531</v>
      </c>
      <c r="B64" s="142" t="s">
        <v>199</v>
      </c>
      <c r="C64" s="131">
        <f>C65+C94</f>
        <v>210517.33</v>
      </c>
      <c r="D64" s="131">
        <f>D65+D94</f>
        <v>201649.18</v>
      </c>
      <c r="E64" s="238">
        <f>SUM(D64/C64*100)</f>
        <v>95.787448947789727</v>
      </c>
      <c r="F64" s="121"/>
      <c r="G64" s="121"/>
    </row>
    <row r="65" spans="1:7" ht="17.25" customHeight="1" x14ac:dyDescent="0.25">
      <c r="A65" s="120">
        <v>3</v>
      </c>
      <c r="B65" s="119" t="s">
        <v>3</v>
      </c>
      <c r="C65" s="131">
        <f>C66+C90</f>
        <v>195028.33</v>
      </c>
      <c r="D65" s="131">
        <f>D66+D90</f>
        <v>183390.3</v>
      </c>
      <c r="E65" s="238">
        <f>SUM(D65/C65*100)</f>
        <v>94.032646436545903</v>
      </c>
      <c r="F65" s="121"/>
      <c r="G65" s="121"/>
    </row>
    <row r="66" spans="1:7" ht="18" customHeight="1" x14ac:dyDescent="0.25">
      <c r="A66" s="129">
        <v>32</v>
      </c>
      <c r="B66" s="128" t="s">
        <v>9</v>
      </c>
      <c r="C66" s="127">
        <v>190028.33</v>
      </c>
      <c r="D66" s="127">
        <f>D67+D70+D76+D85</f>
        <v>178435.49</v>
      </c>
      <c r="E66" s="239">
        <f>SUM(D66/C66*100)</f>
        <v>93.89941489250576</v>
      </c>
      <c r="F66" s="121"/>
      <c r="G66" s="121"/>
    </row>
    <row r="67" spans="1:7" ht="18" customHeight="1" x14ac:dyDescent="0.25">
      <c r="A67" s="120">
        <v>321</v>
      </c>
      <c r="B67" s="125" t="s">
        <v>18</v>
      </c>
      <c r="C67" s="127"/>
      <c r="D67" s="118">
        <f>D68+D69</f>
        <v>310</v>
      </c>
      <c r="E67" s="239"/>
      <c r="F67" s="121"/>
      <c r="G67" s="121"/>
    </row>
    <row r="68" spans="1:7" ht="18" customHeight="1" x14ac:dyDescent="0.25">
      <c r="A68" s="117">
        <v>3212</v>
      </c>
      <c r="B68" s="116" t="s">
        <v>154</v>
      </c>
      <c r="C68" s="127"/>
      <c r="D68" s="115">
        <v>160</v>
      </c>
      <c r="E68" s="239"/>
      <c r="F68" s="121"/>
      <c r="G68" s="121"/>
    </row>
    <row r="69" spans="1:7" ht="18" customHeight="1" x14ac:dyDescent="0.25">
      <c r="A69" s="117">
        <v>3213</v>
      </c>
      <c r="B69" s="116" t="s">
        <v>55</v>
      </c>
      <c r="C69" s="127"/>
      <c r="D69" s="115">
        <v>150</v>
      </c>
      <c r="E69" s="239"/>
      <c r="F69" s="121"/>
      <c r="G69" s="121"/>
    </row>
    <row r="70" spans="1:7" ht="18" customHeight="1" x14ac:dyDescent="0.25">
      <c r="A70" s="120">
        <v>322</v>
      </c>
      <c r="B70" s="125" t="s">
        <v>57</v>
      </c>
      <c r="C70" s="118"/>
      <c r="D70" s="118">
        <f>SUM(D71:D75)</f>
        <v>81175.37999999999</v>
      </c>
      <c r="E70" s="239"/>
      <c r="F70" s="121"/>
      <c r="G70" s="121"/>
    </row>
    <row r="71" spans="1:7" ht="18" customHeight="1" x14ac:dyDescent="0.25">
      <c r="A71" s="117">
        <v>3221</v>
      </c>
      <c r="B71" s="116" t="s">
        <v>148</v>
      </c>
      <c r="C71" s="115"/>
      <c r="D71" s="115">
        <v>22495.62</v>
      </c>
      <c r="E71" s="239"/>
      <c r="F71" s="121"/>
      <c r="G71" s="121"/>
    </row>
    <row r="72" spans="1:7" ht="18" customHeight="1" x14ac:dyDescent="0.25">
      <c r="A72" s="117">
        <v>3222</v>
      </c>
      <c r="B72" s="116" t="s">
        <v>58</v>
      </c>
      <c r="C72" s="115"/>
      <c r="D72" s="115">
        <v>47695.89</v>
      </c>
      <c r="E72" s="239"/>
      <c r="F72" s="121"/>
      <c r="G72" s="121"/>
    </row>
    <row r="73" spans="1:7" ht="18" customHeight="1" x14ac:dyDescent="0.25">
      <c r="A73" s="117">
        <v>3224</v>
      </c>
      <c r="B73" s="116" t="s">
        <v>149</v>
      </c>
      <c r="C73" s="115"/>
      <c r="D73" s="115">
        <v>4878.25</v>
      </c>
      <c r="E73" s="239"/>
      <c r="F73" s="121"/>
      <c r="G73" s="121"/>
    </row>
    <row r="74" spans="1:7" ht="18" customHeight="1" x14ac:dyDescent="0.25">
      <c r="A74" s="117">
        <v>3225</v>
      </c>
      <c r="B74" s="116" t="s">
        <v>150</v>
      </c>
      <c r="C74" s="115"/>
      <c r="D74" s="115">
        <v>2605</v>
      </c>
      <c r="E74" s="239"/>
      <c r="F74" s="121"/>
      <c r="G74" s="121"/>
    </row>
    <row r="75" spans="1:7" ht="18" customHeight="1" x14ac:dyDescent="0.25">
      <c r="A75" s="117">
        <v>3227</v>
      </c>
      <c r="B75" s="116" t="s">
        <v>155</v>
      </c>
      <c r="C75" s="115"/>
      <c r="D75" s="115">
        <v>3500.62</v>
      </c>
      <c r="E75" s="239"/>
      <c r="F75" s="121"/>
      <c r="G75" s="121"/>
    </row>
    <row r="76" spans="1:7" s="140" customFormat="1" ht="18" customHeight="1" x14ac:dyDescent="0.25">
      <c r="A76" s="120">
        <v>323</v>
      </c>
      <c r="B76" s="125" t="s">
        <v>63</v>
      </c>
      <c r="C76" s="118"/>
      <c r="D76" s="118">
        <f>SUM(D77:D84)</f>
        <v>85358.58</v>
      </c>
      <c r="E76" s="239"/>
      <c r="F76" s="141"/>
      <c r="G76" s="141"/>
    </row>
    <row r="77" spans="1:7" ht="18" customHeight="1" x14ac:dyDescent="0.25">
      <c r="A77" s="117">
        <v>3231</v>
      </c>
      <c r="B77" s="116" t="s">
        <v>64</v>
      </c>
      <c r="C77" s="115"/>
      <c r="D77" s="115">
        <v>8303.5499999999993</v>
      </c>
      <c r="E77" s="239"/>
      <c r="F77" s="121"/>
      <c r="G77" s="121"/>
    </row>
    <row r="78" spans="1:7" ht="18" customHeight="1" x14ac:dyDescent="0.25">
      <c r="A78" s="117">
        <v>3232</v>
      </c>
      <c r="B78" s="116" t="s">
        <v>151</v>
      </c>
      <c r="C78" s="115"/>
      <c r="D78" s="115">
        <v>24356.61</v>
      </c>
      <c r="E78" s="239"/>
      <c r="F78" s="121"/>
      <c r="G78" s="121"/>
    </row>
    <row r="79" spans="1:7" ht="18" customHeight="1" x14ac:dyDescent="0.25">
      <c r="A79" s="117">
        <v>3234</v>
      </c>
      <c r="B79" s="116" t="s">
        <v>156</v>
      </c>
      <c r="C79" s="115"/>
      <c r="D79" s="115">
        <v>17263.97</v>
      </c>
      <c r="E79" s="239"/>
      <c r="F79" s="121"/>
      <c r="G79" s="121"/>
    </row>
    <row r="80" spans="1:7" ht="18" customHeight="1" x14ac:dyDescent="0.25">
      <c r="A80" s="117">
        <v>3235</v>
      </c>
      <c r="B80" s="116" t="s">
        <v>68</v>
      </c>
      <c r="C80" s="115"/>
      <c r="D80" s="115">
        <v>2057.9899999999998</v>
      </c>
      <c r="E80" s="239"/>
      <c r="F80" s="121"/>
      <c r="G80" s="121"/>
    </row>
    <row r="81" spans="1:7" ht="17.25" customHeight="1" x14ac:dyDescent="0.25">
      <c r="A81" s="117">
        <v>3236</v>
      </c>
      <c r="B81" s="116" t="s">
        <v>69</v>
      </c>
      <c r="C81" s="115"/>
      <c r="D81" s="115">
        <v>14325.9</v>
      </c>
      <c r="E81" s="239"/>
      <c r="F81" s="121"/>
      <c r="G81" s="121"/>
    </row>
    <row r="82" spans="1:7" ht="18" customHeight="1" x14ac:dyDescent="0.25">
      <c r="A82" s="117">
        <v>3237</v>
      </c>
      <c r="B82" s="116" t="s">
        <v>70</v>
      </c>
      <c r="C82" s="115"/>
      <c r="D82" s="115">
        <v>8886.67</v>
      </c>
      <c r="E82" s="239"/>
      <c r="F82" s="121"/>
      <c r="G82" s="121"/>
    </row>
    <row r="83" spans="1:7" ht="18" customHeight="1" x14ac:dyDescent="0.25">
      <c r="A83" s="117">
        <v>3238</v>
      </c>
      <c r="B83" s="116" t="s">
        <v>71</v>
      </c>
      <c r="C83" s="115"/>
      <c r="D83" s="115">
        <v>6864.3</v>
      </c>
      <c r="E83" s="239"/>
      <c r="F83" s="121"/>
      <c r="G83" s="121"/>
    </row>
    <row r="84" spans="1:7" ht="17.25" customHeight="1" x14ac:dyDescent="0.25">
      <c r="A84" s="117">
        <v>3239</v>
      </c>
      <c r="B84" s="116" t="s">
        <v>72</v>
      </c>
      <c r="C84" s="115"/>
      <c r="D84" s="115">
        <v>3299.59</v>
      </c>
      <c r="E84" s="239"/>
      <c r="F84" s="121"/>
      <c r="G84" s="121"/>
    </row>
    <row r="85" spans="1:7" ht="17.25" customHeight="1" x14ac:dyDescent="0.25">
      <c r="A85" s="120">
        <v>329</v>
      </c>
      <c r="B85" s="125" t="s">
        <v>152</v>
      </c>
      <c r="C85" s="118"/>
      <c r="D85" s="118">
        <f>SUM(D86:D89)</f>
        <v>11591.53</v>
      </c>
      <c r="E85" s="239"/>
      <c r="F85" s="121"/>
      <c r="G85" s="121"/>
    </row>
    <row r="86" spans="1:7" ht="18" customHeight="1" x14ac:dyDescent="0.25">
      <c r="A86" s="117">
        <v>3291</v>
      </c>
      <c r="B86" s="116" t="s">
        <v>157</v>
      </c>
      <c r="C86" s="115"/>
      <c r="D86" s="115">
        <v>8894.58</v>
      </c>
      <c r="E86" s="239"/>
      <c r="F86" s="121"/>
      <c r="G86" s="121"/>
    </row>
    <row r="87" spans="1:7" ht="18" customHeight="1" x14ac:dyDescent="0.25">
      <c r="A87" s="117">
        <v>3292</v>
      </c>
      <c r="B87" s="116" t="s">
        <v>75</v>
      </c>
      <c r="C87" s="115"/>
      <c r="D87" s="115">
        <v>494.5</v>
      </c>
      <c r="E87" s="239"/>
      <c r="F87" s="121"/>
      <c r="G87" s="121"/>
    </row>
    <row r="88" spans="1:7" ht="18" customHeight="1" x14ac:dyDescent="0.25">
      <c r="A88" s="117">
        <v>3293</v>
      </c>
      <c r="B88" s="116" t="s">
        <v>76</v>
      </c>
      <c r="C88" s="115"/>
      <c r="D88" s="115">
        <v>701.25</v>
      </c>
      <c r="E88" s="239"/>
      <c r="F88" s="121"/>
      <c r="G88" s="121"/>
    </row>
    <row r="89" spans="1:7" ht="17.25" customHeight="1" x14ac:dyDescent="0.25">
      <c r="A89" s="117">
        <v>3295</v>
      </c>
      <c r="B89" s="116" t="s">
        <v>158</v>
      </c>
      <c r="C89" s="115"/>
      <c r="D89" s="115">
        <v>1501.2</v>
      </c>
      <c r="E89" s="239"/>
      <c r="F89" s="121"/>
      <c r="G89" s="121"/>
    </row>
    <row r="90" spans="1:7" ht="18" customHeight="1" x14ac:dyDescent="0.25">
      <c r="A90" s="129">
        <v>34</v>
      </c>
      <c r="B90" s="128" t="s">
        <v>78</v>
      </c>
      <c r="C90" s="127">
        <v>5000</v>
      </c>
      <c r="D90" s="127">
        <f>D91</f>
        <v>4954.8100000000004</v>
      </c>
      <c r="E90" s="239">
        <f>SUM(D90/C90*100)</f>
        <v>99.09620000000001</v>
      </c>
      <c r="F90" s="121"/>
      <c r="G90" s="121"/>
    </row>
    <row r="91" spans="1:7" ht="18" customHeight="1" x14ac:dyDescent="0.25">
      <c r="A91" s="120">
        <v>343</v>
      </c>
      <c r="B91" s="125" t="s">
        <v>79</v>
      </c>
      <c r="C91" s="118"/>
      <c r="D91" s="118">
        <f>D92+D93</f>
        <v>4954.8100000000004</v>
      </c>
      <c r="E91" s="239"/>
      <c r="F91" s="121"/>
      <c r="G91" s="121"/>
    </row>
    <row r="92" spans="1:7" ht="18" customHeight="1" x14ac:dyDescent="0.25">
      <c r="A92" s="117">
        <v>3431</v>
      </c>
      <c r="B92" s="116" t="s">
        <v>159</v>
      </c>
      <c r="C92" s="115"/>
      <c r="D92" s="115">
        <v>4950.8900000000003</v>
      </c>
      <c r="E92" s="239"/>
      <c r="F92" s="121"/>
      <c r="G92" s="121"/>
    </row>
    <row r="93" spans="1:7" ht="18" customHeight="1" x14ac:dyDescent="0.25">
      <c r="A93" s="117">
        <v>3433</v>
      </c>
      <c r="B93" s="116" t="s">
        <v>81</v>
      </c>
      <c r="C93" s="115"/>
      <c r="D93" s="115">
        <v>3.92</v>
      </c>
      <c r="E93" s="239"/>
      <c r="F93" s="121"/>
      <c r="G93" s="121"/>
    </row>
    <row r="94" spans="1:7" ht="18" customHeight="1" x14ac:dyDescent="0.25">
      <c r="A94" s="120">
        <v>4</v>
      </c>
      <c r="B94" s="119" t="s">
        <v>5</v>
      </c>
      <c r="C94" s="131">
        <f>C95</f>
        <v>15489</v>
      </c>
      <c r="D94" s="131">
        <f>D95</f>
        <v>18258.88</v>
      </c>
      <c r="E94" s="238">
        <f>SUM(D94/C94*100)</f>
        <v>117.88288462780039</v>
      </c>
      <c r="F94" s="121"/>
      <c r="G94" s="121"/>
    </row>
    <row r="95" spans="1:7" ht="18" customHeight="1" x14ac:dyDescent="0.25">
      <c r="A95" s="129">
        <v>42</v>
      </c>
      <c r="B95" s="128" t="s">
        <v>153</v>
      </c>
      <c r="C95" s="127">
        <v>15489</v>
      </c>
      <c r="D95" s="127">
        <f>D96</f>
        <v>18258.88</v>
      </c>
      <c r="E95" s="238">
        <f>SUM(D95/C95*100)</f>
        <v>117.88288462780039</v>
      </c>
      <c r="F95" s="121"/>
      <c r="G95" s="121"/>
    </row>
    <row r="96" spans="1:7" ht="18" customHeight="1" x14ac:dyDescent="0.25">
      <c r="A96" s="120">
        <v>422</v>
      </c>
      <c r="B96" s="125" t="s">
        <v>82</v>
      </c>
      <c r="C96" s="118"/>
      <c r="D96" s="118">
        <f>SUM(D97:D101)</f>
        <v>18258.88</v>
      </c>
      <c r="E96" s="239"/>
      <c r="F96" s="121"/>
      <c r="G96" s="121"/>
    </row>
    <row r="97" spans="1:7" ht="18" customHeight="1" x14ac:dyDescent="0.25">
      <c r="A97" s="117">
        <v>4221</v>
      </c>
      <c r="B97" s="116" t="s">
        <v>83</v>
      </c>
      <c r="C97" s="115"/>
      <c r="D97" s="115">
        <v>4155.74</v>
      </c>
      <c r="E97" s="239"/>
      <c r="F97" s="121"/>
      <c r="G97" s="121"/>
    </row>
    <row r="98" spans="1:7" ht="18" customHeight="1" x14ac:dyDescent="0.25">
      <c r="A98" s="117">
        <v>4222</v>
      </c>
      <c r="B98" s="116" t="s">
        <v>84</v>
      </c>
      <c r="C98" s="115"/>
      <c r="D98" s="115">
        <v>5596.12</v>
      </c>
      <c r="E98" s="239"/>
      <c r="F98" s="121"/>
      <c r="G98" s="121"/>
    </row>
    <row r="99" spans="1:7" ht="18" customHeight="1" x14ac:dyDescent="0.25">
      <c r="A99" s="117">
        <v>4223</v>
      </c>
      <c r="B99" s="116" t="s">
        <v>85</v>
      </c>
      <c r="C99" s="115"/>
      <c r="D99" s="115">
        <v>589</v>
      </c>
      <c r="E99" s="239"/>
      <c r="F99" s="121"/>
      <c r="G99" s="121"/>
    </row>
    <row r="100" spans="1:7" ht="18" customHeight="1" x14ac:dyDescent="0.25">
      <c r="A100" s="117">
        <v>4225</v>
      </c>
      <c r="B100" s="116" t="s">
        <v>192</v>
      </c>
      <c r="C100" s="115"/>
      <c r="D100" s="115">
        <v>309.69</v>
      </c>
      <c r="E100" s="239"/>
      <c r="F100" s="121"/>
      <c r="G100" s="121"/>
    </row>
    <row r="101" spans="1:7" ht="17.25" customHeight="1" x14ac:dyDescent="0.25">
      <c r="A101" s="117">
        <v>4227</v>
      </c>
      <c r="B101" s="116" t="s">
        <v>86</v>
      </c>
      <c r="C101" s="115"/>
      <c r="D101" s="115">
        <v>7608.33</v>
      </c>
      <c r="E101" s="239"/>
      <c r="F101" s="121"/>
      <c r="G101" s="121"/>
    </row>
    <row r="102" spans="1:7" ht="18.75" customHeight="1" x14ac:dyDescent="0.25">
      <c r="A102" s="114">
        <v>581</v>
      </c>
      <c r="B102" s="139" t="s">
        <v>197</v>
      </c>
      <c r="C102" s="130">
        <f>SUM(C103,C114)</f>
        <v>12867</v>
      </c>
      <c r="D102" s="131">
        <f>D103+D114</f>
        <v>12867</v>
      </c>
      <c r="E102" s="238">
        <f>SUM(D102/C102*100)</f>
        <v>100</v>
      </c>
      <c r="F102" s="121"/>
      <c r="G102" s="121"/>
    </row>
    <row r="103" spans="1:7" ht="18" customHeight="1" x14ac:dyDescent="0.25">
      <c r="A103" s="136">
        <v>3</v>
      </c>
      <c r="B103" s="139" t="s">
        <v>3</v>
      </c>
      <c r="C103" s="130">
        <f>C104</f>
        <v>8331.39</v>
      </c>
      <c r="D103" s="131">
        <f>D104</f>
        <v>8352.5399999999991</v>
      </c>
      <c r="E103" s="238">
        <f>SUM(D103/C103*100)</f>
        <v>100.25385919996543</v>
      </c>
      <c r="F103" s="121"/>
      <c r="G103" s="121"/>
    </row>
    <row r="104" spans="1:7" ht="18" customHeight="1" x14ac:dyDescent="0.25">
      <c r="A104" s="138">
        <v>32</v>
      </c>
      <c r="B104" s="137" t="s">
        <v>9</v>
      </c>
      <c r="C104" s="126">
        <v>8331.39</v>
      </c>
      <c r="D104" s="126">
        <f>D105+D109+D112</f>
        <v>8352.5399999999991</v>
      </c>
      <c r="E104" s="239">
        <f>SUM(D104/C104*100)</f>
        <v>100.25385919996543</v>
      </c>
      <c r="F104" s="121"/>
      <c r="G104" s="121"/>
    </row>
    <row r="105" spans="1:7" ht="18" customHeight="1" x14ac:dyDescent="0.25">
      <c r="A105" s="136">
        <v>322</v>
      </c>
      <c r="B105" s="134" t="s">
        <v>57</v>
      </c>
      <c r="C105" s="110"/>
      <c r="D105" s="110">
        <f>D107+D106+D108</f>
        <v>5042.95</v>
      </c>
      <c r="E105" s="239"/>
      <c r="F105" s="121"/>
      <c r="G105" s="121"/>
    </row>
    <row r="106" spans="1:7" ht="18" customHeight="1" x14ac:dyDescent="0.25">
      <c r="A106" s="132">
        <v>3221</v>
      </c>
      <c r="B106" s="133" t="s">
        <v>148</v>
      </c>
      <c r="C106" s="110"/>
      <c r="D106" s="107">
        <v>408.53</v>
      </c>
      <c r="E106" s="239"/>
      <c r="F106" s="121"/>
      <c r="G106" s="121"/>
    </row>
    <row r="107" spans="1:7" ht="17.25" customHeight="1" x14ac:dyDescent="0.25">
      <c r="A107" s="132">
        <v>3222</v>
      </c>
      <c r="B107" s="133" t="s">
        <v>58</v>
      </c>
      <c r="C107" s="107"/>
      <c r="D107" s="107">
        <v>1114.42</v>
      </c>
      <c r="E107" s="239"/>
      <c r="F107" s="121"/>
      <c r="G107" s="121"/>
    </row>
    <row r="108" spans="1:7" ht="18" customHeight="1" x14ac:dyDescent="0.25">
      <c r="A108" s="132">
        <v>3225</v>
      </c>
      <c r="B108" s="133" t="s">
        <v>150</v>
      </c>
      <c r="C108" s="107"/>
      <c r="D108" s="107">
        <v>3520</v>
      </c>
      <c r="E108" s="239"/>
      <c r="F108" s="121"/>
      <c r="G108" s="121"/>
    </row>
    <row r="109" spans="1:7" ht="18" customHeight="1" x14ac:dyDescent="0.25">
      <c r="A109" s="135">
        <v>323</v>
      </c>
      <c r="B109" s="134" t="s">
        <v>63</v>
      </c>
      <c r="C109" s="110"/>
      <c r="D109" s="110">
        <f>SUM(D110:D111)</f>
        <v>3134</v>
      </c>
      <c r="E109" s="239"/>
      <c r="F109" s="121"/>
      <c r="G109" s="121"/>
    </row>
    <row r="110" spans="1:7" ht="18" customHeight="1" x14ac:dyDescent="0.25">
      <c r="A110" s="132">
        <v>3231</v>
      </c>
      <c r="B110" s="133" t="s">
        <v>64</v>
      </c>
      <c r="C110" s="107"/>
      <c r="D110" s="107">
        <v>1800</v>
      </c>
      <c r="E110" s="239"/>
      <c r="F110" s="121"/>
      <c r="G110" s="121"/>
    </row>
    <row r="111" spans="1:7" ht="18" customHeight="1" x14ac:dyDescent="0.25">
      <c r="A111" s="132">
        <v>3239</v>
      </c>
      <c r="B111" s="133" t="s">
        <v>72</v>
      </c>
      <c r="C111" s="107"/>
      <c r="D111" s="107">
        <v>1334</v>
      </c>
      <c r="E111" s="239"/>
      <c r="F111" s="121"/>
      <c r="G111" s="121"/>
    </row>
    <row r="112" spans="1:7" ht="18" customHeight="1" x14ac:dyDescent="0.25">
      <c r="A112" s="135">
        <v>329</v>
      </c>
      <c r="B112" s="134" t="s">
        <v>152</v>
      </c>
      <c r="C112" s="107"/>
      <c r="D112" s="110">
        <f>D113</f>
        <v>175.59</v>
      </c>
      <c r="E112" s="239"/>
      <c r="F112" s="121"/>
      <c r="G112" s="121"/>
    </row>
    <row r="113" spans="1:7" ht="18" customHeight="1" x14ac:dyDescent="0.25">
      <c r="A113" s="132">
        <v>3293</v>
      </c>
      <c r="B113" s="133" t="s">
        <v>76</v>
      </c>
      <c r="C113" s="107"/>
      <c r="D113" s="107">
        <v>175.59</v>
      </c>
      <c r="E113" s="239"/>
      <c r="F113" s="121"/>
      <c r="G113" s="121"/>
    </row>
    <row r="114" spans="1:7" ht="18" customHeight="1" x14ac:dyDescent="0.25">
      <c r="A114" s="120">
        <v>4</v>
      </c>
      <c r="B114" s="119" t="s">
        <v>5</v>
      </c>
      <c r="C114" s="131">
        <f>C115</f>
        <v>4535.6099999999997</v>
      </c>
      <c r="D114" s="130">
        <f>D115</f>
        <v>4514.46</v>
      </c>
      <c r="E114" s="238">
        <f>SUM(D114/C114*100)</f>
        <v>99.533690065944839</v>
      </c>
      <c r="F114" s="121"/>
      <c r="G114" s="121"/>
    </row>
    <row r="115" spans="1:7" ht="18" customHeight="1" x14ac:dyDescent="0.25">
      <c r="A115" s="129">
        <v>42</v>
      </c>
      <c r="B115" s="128" t="s">
        <v>153</v>
      </c>
      <c r="C115" s="127">
        <v>4535.6099999999997</v>
      </c>
      <c r="D115" s="126">
        <f>D116</f>
        <v>4514.46</v>
      </c>
      <c r="E115" s="239">
        <f>SUM(D115/C115*100)</f>
        <v>99.533690065944839</v>
      </c>
      <c r="F115" s="121"/>
      <c r="G115" s="121"/>
    </row>
    <row r="116" spans="1:7" ht="18" customHeight="1" x14ac:dyDescent="0.25">
      <c r="A116" s="120">
        <v>422</v>
      </c>
      <c r="B116" s="125" t="s">
        <v>82</v>
      </c>
      <c r="C116" s="118"/>
      <c r="D116" s="118">
        <f>D117+D118</f>
        <v>4514.46</v>
      </c>
      <c r="E116" s="239"/>
      <c r="F116" s="121"/>
      <c r="G116" s="121"/>
    </row>
    <row r="117" spans="1:7" ht="18" customHeight="1" x14ac:dyDescent="0.25">
      <c r="A117" s="117">
        <v>4221</v>
      </c>
      <c r="B117" s="116" t="s">
        <v>83</v>
      </c>
      <c r="C117" s="115"/>
      <c r="D117" s="115">
        <v>766.85</v>
      </c>
      <c r="E117" s="239"/>
      <c r="F117" s="121"/>
      <c r="G117" s="121"/>
    </row>
    <row r="118" spans="1:7" ht="18" customHeight="1" x14ac:dyDescent="0.25">
      <c r="A118" s="117">
        <v>4222</v>
      </c>
      <c r="B118" s="116" t="s">
        <v>84</v>
      </c>
      <c r="C118" s="115"/>
      <c r="D118" s="115">
        <v>3747.61</v>
      </c>
      <c r="E118" s="239"/>
      <c r="F118" s="121"/>
      <c r="G118" s="121"/>
    </row>
    <row r="119" spans="1:7" s="140" customFormat="1" ht="19.5" customHeight="1" x14ac:dyDescent="0.25">
      <c r="A119" s="114">
        <v>61</v>
      </c>
      <c r="B119" s="139" t="s">
        <v>137</v>
      </c>
      <c r="C119" s="130">
        <f>SUM(C120,C127)</f>
        <v>7145.62</v>
      </c>
      <c r="D119" s="131">
        <f>D120+D127</f>
        <v>7295.62</v>
      </c>
      <c r="E119" s="238">
        <f>SUM(D119/C119*100)</f>
        <v>102.09918803406843</v>
      </c>
      <c r="F119" s="141"/>
      <c r="G119" s="141"/>
    </row>
    <row r="120" spans="1:7" ht="18" customHeight="1" x14ac:dyDescent="0.25">
      <c r="A120" s="136">
        <v>3</v>
      </c>
      <c r="B120" s="139" t="s">
        <v>3</v>
      </c>
      <c r="C120" s="130">
        <f>C121</f>
        <v>5814.92</v>
      </c>
      <c r="D120" s="130">
        <f>D121</f>
        <v>5964.92</v>
      </c>
      <c r="E120" s="238">
        <f>SUM(D120/C120*100)</f>
        <v>102.57957117208835</v>
      </c>
      <c r="F120" s="121"/>
      <c r="G120" s="121"/>
    </row>
    <row r="121" spans="1:7" ht="18" customHeight="1" x14ac:dyDescent="0.25">
      <c r="A121" s="138">
        <v>32</v>
      </c>
      <c r="B121" s="137" t="s">
        <v>9</v>
      </c>
      <c r="C121" s="126">
        <v>5814.92</v>
      </c>
      <c r="D121" s="126">
        <f>D122+D124</f>
        <v>5964.92</v>
      </c>
      <c r="E121" s="239">
        <f>SUM(D121/C121*100)</f>
        <v>102.57957117208835</v>
      </c>
      <c r="F121" s="121"/>
      <c r="G121" s="121"/>
    </row>
    <row r="122" spans="1:7" s="123" customFormat="1" ht="17.25" customHeight="1" x14ac:dyDescent="0.25">
      <c r="A122" s="136">
        <v>321</v>
      </c>
      <c r="B122" s="134" t="s">
        <v>18</v>
      </c>
      <c r="C122" s="110"/>
      <c r="D122" s="110">
        <f>D123</f>
        <v>150</v>
      </c>
      <c r="E122" s="239"/>
      <c r="F122" s="121"/>
      <c r="G122" s="121"/>
    </row>
    <row r="123" spans="1:7" s="123" customFormat="1" ht="18" customHeight="1" x14ac:dyDescent="0.25">
      <c r="A123" s="132">
        <v>3211</v>
      </c>
      <c r="B123" s="133" t="s">
        <v>19</v>
      </c>
      <c r="C123" s="107"/>
      <c r="D123" s="107">
        <v>150</v>
      </c>
      <c r="E123" s="239"/>
      <c r="F123" s="121"/>
      <c r="G123" s="121"/>
    </row>
    <row r="124" spans="1:7" s="123" customFormat="1" ht="18" customHeight="1" x14ac:dyDescent="0.25">
      <c r="A124" s="135">
        <v>322</v>
      </c>
      <c r="B124" s="134" t="s">
        <v>57</v>
      </c>
      <c r="C124" s="110"/>
      <c r="D124" s="110">
        <f>SUM(D125:D126)</f>
        <v>5814.92</v>
      </c>
      <c r="E124" s="239"/>
      <c r="F124" s="121"/>
      <c r="G124" s="121"/>
    </row>
    <row r="125" spans="1:7" s="124" customFormat="1" ht="18" customHeight="1" x14ac:dyDescent="0.25">
      <c r="A125" s="132">
        <v>3222</v>
      </c>
      <c r="B125" s="133" t="s">
        <v>58</v>
      </c>
      <c r="C125" s="130"/>
      <c r="D125" s="107">
        <v>787.32</v>
      </c>
      <c r="E125" s="239"/>
      <c r="F125" s="121"/>
      <c r="G125" s="121"/>
    </row>
    <row r="126" spans="1:7" s="123" customFormat="1" ht="18" customHeight="1" x14ac:dyDescent="0.25">
      <c r="A126" s="132">
        <v>3225</v>
      </c>
      <c r="B126" s="108" t="s">
        <v>150</v>
      </c>
      <c r="C126" s="110"/>
      <c r="D126" s="107">
        <v>5027.6000000000004</v>
      </c>
      <c r="E126" s="239"/>
      <c r="F126" s="121"/>
      <c r="G126" s="121"/>
    </row>
    <row r="127" spans="1:7" s="123" customFormat="1" ht="18" customHeight="1" x14ac:dyDescent="0.25">
      <c r="A127" s="120">
        <v>4</v>
      </c>
      <c r="B127" s="119" t="s">
        <v>5</v>
      </c>
      <c r="C127" s="131">
        <f>C128</f>
        <v>1330.7</v>
      </c>
      <c r="D127" s="130">
        <f>D128</f>
        <v>1330.7</v>
      </c>
      <c r="E127" s="238">
        <f>SUM(D127/C127*100)</f>
        <v>100</v>
      </c>
      <c r="F127" s="121"/>
      <c r="G127" s="121"/>
    </row>
    <row r="128" spans="1:7" s="123" customFormat="1" ht="18" customHeight="1" x14ac:dyDescent="0.25">
      <c r="A128" s="129">
        <v>42</v>
      </c>
      <c r="B128" s="128" t="s">
        <v>153</v>
      </c>
      <c r="C128" s="127">
        <v>1330.7</v>
      </c>
      <c r="D128" s="126">
        <f>D129</f>
        <v>1330.7</v>
      </c>
      <c r="E128" s="239">
        <f>SUM(D128/C128*100)</f>
        <v>100</v>
      </c>
      <c r="F128" s="121"/>
      <c r="G128" s="121"/>
    </row>
    <row r="129" spans="1:7" s="124" customFormat="1" ht="18" customHeight="1" x14ac:dyDescent="0.25">
      <c r="A129" s="120">
        <v>422</v>
      </c>
      <c r="B129" s="125" t="s">
        <v>82</v>
      </c>
      <c r="C129" s="118"/>
      <c r="D129" s="118">
        <f>D130+D131</f>
        <v>1330.7</v>
      </c>
      <c r="E129" s="239"/>
      <c r="F129" s="121"/>
      <c r="G129" s="121"/>
    </row>
    <row r="130" spans="1:7" s="123" customFormat="1" ht="18" customHeight="1" x14ac:dyDescent="0.25">
      <c r="A130" s="117">
        <v>4221</v>
      </c>
      <c r="B130" s="116" t="s">
        <v>83</v>
      </c>
      <c r="C130" s="115"/>
      <c r="D130" s="115">
        <v>430.7</v>
      </c>
      <c r="E130" s="239"/>
      <c r="F130" s="121"/>
      <c r="G130" s="121"/>
    </row>
    <row r="131" spans="1:7" s="123" customFormat="1" ht="18" customHeight="1" x14ac:dyDescent="0.25">
      <c r="A131" s="117">
        <v>4227</v>
      </c>
      <c r="B131" s="116" t="s">
        <v>86</v>
      </c>
      <c r="C131" s="115"/>
      <c r="D131" s="115">
        <v>900</v>
      </c>
      <c r="E131" s="239"/>
      <c r="F131" s="121"/>
      <c r="G131" s="121"/>
    </row>
    <row r="132" spans="1:7" ht="18.75" customHeight="1" x14ac:dyDescent="0.25">
      <c r="A132" s="122">
        <v>94</v>
      </c>
      <c r="B132" s="186" t="s">
        <v>196</v>
      </c>
      <c r="C132" s="130">
        <v>4412.18</v>
      </c>
      <c r="D132" s="130">
        <v>4412.18</v>
      </c>
      <c r="E132" s="238">
        <f>SUM(D132/C132*100)</f>
        <v>100</v>
      </c>
      <c r="F132" s="121"/>
      <c r="G132" s="121"/>
    </row>
    <row r="133" spans="1:7" s="185" customFormat="1" ht="18" customHeight="1" x14ac:dyDescent="0.25">
      <c r="A133" s="184">
        <v>3</v>
      </c>
      <c r="B133" s="111" t="s">
        <v>3</v>
      </c>
      <c r="C133" s="130">
        <f t="shared" ref="C133:D135" si="1">C134</f>
        <v>4412.18</v>
      </c>
      <c r="D133" s="130">
        <f t="shared" si="1"/>
        <v>4412.18</v>
      </c>
      <c r="E133" s="235">
        <f>SUM(D133/C133*100)</f>
        <v>100</v>
      </c>
    </row>
    <row r="134" spans="1:7" s="185" customFormat="1" ht="18" customHeight="1" x14ac:dyDescent="0.25">
      <c r="A134" s="187">
        <v>31</v>
      </c>
      <c r="B134" s="188" t="s">
        <v>4</v>
      </c>
      <c r="C134" s="189">
        <f t="shared" si="1"/>
        <v>4412.18</v>
      </c>
      <c r="D134" s="189">
        <f t="shared" si="1"/>
        <v>4412.18</v>
      </c>
      <c r="E134" s="240">
        <f>SUM(D134/C134*100)</f>
        <v>100</v>
      </c>
    </row>
    <row r="135" spans="1:7" ht="18" customHeight="1" x14ac:dyDescent="0.25">
      <c r="A135" s="120">
        <v>311</v>
      </c>
      <c r="B135" s="119" t="s">
        <v>143</v>
      </c>
      <c r="C135" s="118">
        <f t="shared" si="1"/>
        <v>4412.18</v>
      </c>
      <c r="D135" s="118">
        <f t="shared" si="1"/>
        <v>4412.18</v>
      </c>
      <c r="E135" s="239"/>
    </row>
    <row r="136" spans="1:7" ht="18" customHeight="1" x14ac:dyDescent="0.25">
      <c r="A136" s="117">
        <v>3111</v>
      </c>
      <c r="B136" s="116" t="s">
        <v>17</v>
      </c>
      <c r="C136" s="115">
        <v>4412.18</v>
      </c>
      <c r="D136" s="115">
        <v>4412.18</v>
      </c>
      <c r="E136" s="239"/>
    </row>
    <row r="137" spans="1:7" ht="18.75" customHeight="1" x14ac:dyDescent="0.25">
      <c r="A137" s="114">
        <v>96</v>
      </c>
      <c r="B137" s="139" t="s">
        <v>160</v>
      </c>
      <c r="C137" s="130">
        <f>SUM(C138)</f>
        <v>1200</v>
      </c>
      <c r="D137" s="130">
        <f>SUM(D138)</f>
        <v>1200</v>
      </c>
      <c r="E137" s="235">
        <f>SUM(D137/C137*100)</f>
        <v>100</v>
      </c>
    </row>
    <row r="138" spans="1:7" s="185" customFormat="1" ht="18" customHeight="1" x14ac:dyDescent="0.25">
      <c r="A138" s="151">
        <v>3</v>
      </c>
      <c r="B138" s="111" t="s">
        <v>3</v>
      </c>
      <c r="C138" s="130">
        <f>SUM(C139)</f>
        <v>1200</v>
      </c>
      <c r="D138" s="130">
        <f>SUM(D139)</f>
        <v>1200</v>
      </c>
      <c r="E138" s="235">
        <f>SUM(D138/C138*100)</f>
        <v>100</v>
      </c>
    </row>
    <row r="139" spans="1:7" s="185" customFormat="1" ht="18" customHeight="1" x14ac:dyDescent="0.25">
      <c r="A139" s="156">
        <v>32</v>
      </c>
      <c r="B139" s="155" t="s">
        <v>9</v>
      </c>
      <c r="C139" s="126">
        <f>C140</f>
        <v>1200</v>
      </c>
      <c r="D139" s="126">
        <f>D140</f>
        <v>1200</v>
      </c>
      <c r="E139" s="240">
        <f>SUM(D139/C139*100)</f>
        <v>100</v>
      </c>
    </row>
    <row r="140" spans="1:7" ht="18" customHeight="1" x14ac:dyDescent="0.25">
      <c r="A140" s="112">
        <v>322</v>
      </c>
      <c r="B140" s="111" t="s">
        <v>195</v>
      </c>
      <c r="C140" s="110">
        <f>SUM(C141:C143)</f>
        <v>1200</v>
      </c>
      <c r="D140" s="110">
        <f>SUM(D141:D143)</f>
        <v>1200</v>
      </c>
      <c r="E140" s="239"/>
    </row>
    <row r="141" spans="1:7" ht="18" customHeight="1" x14ac:dyDescent="0.25">
      <c r="A141" s="109">
        <v>3221</v>
      </c>
      <c r="B141" s="108" t="s">
        <v>148</v>
      </c>
      <c r="C141" s="107">
        <v>49.43</v>
      </c>
      <c r="D141" s="106">
        <v>49.43</v>
      </c>
      <c r="E141" s="298"/>
    </row>
    <row r="142" spans="1:7" ht="18" customHeight="1" x14ac:dyDescent="0.25">
      <c r="A142" s="109">
        <v>3224</v>
      </c>
      <c r="B142" s="108" t="s">
        <v>149</v>
      </c>
      <c r="C142" s="107">
        <v>287.12</v>
      </c>
      <c r="D142" s="106">
        <v>287.12</v>
      </c>
      <c r="E142" s="299"/>
    </row>
    <row r="143" spans="1:7" ht="18" customHeight="1" x14ac:dyDescent="0.25">
      <c r="A143" s="109">
        <v>3225</v>
      </c>
      <c r="B143" s="108" t="s">
        <v>150</v>
      </c>
      <c r="C143" s="107">
        <v>863.45</v>
      </c>
      <c r="D143" s="106">
        <v>863.45</v>
      </c>
      <c r="E143" s="299"/>
    </row>
  </sheetData>
  <mergeCells count="4">
    <mergeCell ref="A4:E4"/>
    <mergeCell ref="A6:B6"/>
    <mergeCell ref="A8:B8"/>
    <mergeCell ref="A3:E3"/>
  </mergeCells>
  <pageMargins left="0.70866141732283472" right="0.70866141732283472" top="0.74803149606299213" bottom="0.74803149606299213" header="0.31496062992125984" footer="0.31496062992125984"/>
  <pageSetup paperSize="9" scale="67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17" sqref="A17:I17"/>
    </sheetView>
  </sheetViews>
  <sheetFormatPr defaultRowHeight="15" x14ac:dyDescent="0.25"/>
  <cols>
    <col min="6" max="6" width="13.85546875" hidden="1" customWidth="1"/>
    <col min="7" max="7" width="17" hidden="1" customWidth="1"/>
    <col min="8" max="8" width="14" customWidth="1"/>
    <col min="9" max="9" width="11.42578125" customWidth="1"/>
    <col min="10" max="10" width="13.85546875" customWidth="1"/>
  </cols>
  <sheetData>
    <row r="1" spans="1:10" ht="15.75" x14ac:dyDescent="0.25">
      <c r="A1" s="373" t="s">
        <v>161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0" ht="15.75" x14ac:dyDescent="0.25">
      <c r="A2" s="404" t="s">
        <v>202</v>
      </c>
      <c r="B2" s="404"/>
      <c r="C2" s="404"/>
      <c r="D2" s="404"/>
      <c r="E2" s="404"/>
      <c r="F2" s="404"/>
      <c r="G2" s="404"/>
      <c r="H2" s="404"/>
      <c r="I2" s="404"/>
      <c r="J2" s="404"/>
    </row>
    <row r="3" spans="1:10" ht="47.25" x14ac:dyDescent="0.25">
      <c r="A3" s="405" t="s">
        <v>162</v>
      </c>
      <c r="B3" s="405"/>
      <c r="C3" s="405"/>
      <c r="D3" s="405"/>
      <c r="E3" s="405"/>
      <c r="F3" s="71" t="s">
        <v>163</v>
      </c>
      <c r="G3" s="71" t="s">
        <v>164</v>
      </c>
      <c r="H3" s="71" t="s">
        <v>165</v>
      </c>
      <c r="I3" s="71" t="s">
        <v>166</v>
      </c>
      <c r="J3" s="71" t="s">
        <v>167</v>
      </c>
    </row>
    <row r="4" spans="1:10" ht="15.75" x14ac:dyDescent="0.25">
      <c r="A4" s="406" t="s">
        <v>168</v>
      </c>
      <c r="B4" s="406"/>
      <c r="C4" s="406"/>
      <c r="D4" s="406"/>
      <c r="E4" s="406"/>
      <c r="F4" s="72" t="e">
        <f>SUM(F5:F11)</f>
        <v>#REF!</v>
      </c>
      <c r="G4" s="72" t="e">
        <f>SUM(G5:G11)</f>
        <v>#REF!</v>
      </c>
      <c r="H4" s="73">
        <v>0</v>
      </c>
      <c r="I4" s="73">
        <v>0</v>
      </c>
      <c r="J4" s="73">
        <v>0</v>
      </c>
    </row>
    <row r="5" spans="1:10" ht="15.75" x14ac:dyDescent="0.25">
      <c r="A5" s="407" t="s">
        <v>169</v>
      </c>
      <c r="B5" s="407"/>
      <c r="C5" s="407"/>
      <c r="D5" s="407"/>
      <c r="E5" s="407"/>
      <c r="F5" s="74" t="e">
        <f>SUM('[1]RAČUN PRIHODA I RASHODA'!#REF!)</f>
        <v>#REF!</v>
      </c>
      <c r="G5" s="74" t="e">
        <f>SUM('[1]RAČUN PRIHODA I RASHODA'!#REF!)</f>
        <v>#REF!</v>
      </c>
      <c r="H5" s="75">
        <f>H4</f>
        <v>0</v>
      </c>
      <c r="I5" s="75">
        <v>0</v>
      </c>
      <c r="J5" s="75">
        <v>0</v>
      </c>
    </row>
    <row r="6" spans="1:10" x14ac:dyDescent="0.25">
      <c r="A6" s="384" t="s">
        <v>222</v>
      </c>
      <c r="B6" s="385"/>
      <c r="C6" s="385"/>
      <c r="D6" s="385"/>
      <c r="E6" s="385"/>
      <c r="F6" s="385"/>
      <c r="G6" s="385"/>
      <c r="H6" s="385"/>
      <c r="I6" s="385"/>
      <c r="J6" s="386"/>
    </row>
    <row r="7" spans="1:10" x14ac:dyDescent="0.25">
      <c r="A7" s="387"/>
      <c r="B7" s="388"/>
      <c r="C7" s="388"/>
      <c r="D7" s="388"/>
      <c r="E7" s="388"/>
      <c r="F7" s="388"/>
      <c r="G7" s="388"/>
      <c r="H7" s="388"/>
      <c r="I7" s="388"/>
      <c r="J7" s="389"/>
    </row>
    <row r="8" spans="1:10" ht="47.25" x14ac:dyDescent="0.25">
      <c r="A8" s="390" t="s">
        <v>162</v>
      </c>
      <c r="B8" s="391"/>
      <c r="C8" s="391"/>
      <c r="D8" s="391"/>
      <c r="E8" s="392"/>
      <c r="F8" s="76"/>
      <c r="G8" s="76"/>
      <c r="H8" s="77" t="s">
        <v>170</v>
      </c>
      <c r="I8" s="77" t="s">
        <v>171</v>
      </c>
      <c r="J8" s="78"/>
    </row>
    <row r="9" spans="1:10" ht="15.75" x14ac:dyDescent="0.25">
      <c r="A9" s="393" t="s">
        <v>168</v>
      </c>
      <c r="B9" s="394"/>
      <c r="C9" s="394"/>
      <c r="D9" s="394"/>
      <c r="E9" s="395"/>
      <c r="F9" s="79"/>
      <c r="G9" s="79"/>
      <c r="H9" s="80">
        <v>0</v>
      </c>
      <c r="I9" s="80">
        <v>0</v>
      </c>
      <c r="J9" s="80"/>
    </row>
    <row r="10" spans="1:10" ht="15.75" x14ac:dyDescent="0.25">
      <c r="A10" s="81"/>
      <c r="B10" s="396" t="s">
        <v>169</v>
      </c>
      <c r="C10" s="396"/>
      <c r="D10" s="396"/>
      <c r="E10" s="397"/>
      <c r="F10" s="74"/>
      <c r="G10" s="74"/>
      <c r="H10" s="75">
        <f>H9</f>
        <v>0</v>
      </c>
      <c r="I10" s="75">
        <v>0</v>
      </c>
      <c r="J10" s="75"/>
    </row>
    <row r="11" spans="1:10" ht="15.75" x14ac:dyDescent="0.25">
      <c r="A11" s="81"/>
      <c r="B11" s="82"/>
      <c r="C11" s="398"/>
      <c r="D11" s="398"/>
      <c r="E11" s="398"/>
      <c r="F11" s="398"/>
      <c r="G11" s="398"/>
      <c r="H11" s="398"/>
      <c r="I11" s="398"/>
      <c r="J11" s="399"/>
    </row>
    <row r="12" spans="1:10" ht="15.75" x14ac:dyDescent="0.25">
      <c r="A12" s="83"/>
      <c r="B12" s="84"/>
      <c r="C12" s="84"/>
      <c r="D12" s="84"/>
      <c r="E12" s="84"/>
      <c r="F12" s="83"/>
      <c r="G12" s="83"/>
      <c r="H12" s="83"/>
      <c r="I12" s="83"/>
      <c r="J12" s="83"/>
    </row>
    <row r="13" spans="1:10" ht="18" customHeight="1" x14ac:dyDescent="0.25">
      <c r="A13" s="400" t="s">
        <v>172</v>
      </c>
      <c r="B13" s="400"/>
      <c r="C13" s="400"/>
      <c r="D13" s="400"/>
      <c r="E13" s="400"/>
      <c r="F13" s="400"/>
      <c r="G13" s="400"/>
      <c r="H13" s="400"/>
      <c r="I13" s="400"/>
      <c r="J13" s="400"/>
    </row>
    <row r="14" spans="1:10" ht="31.5" x14ac:dyDescent="0.25">
      <c r="A14" s="401" t="s">
        <v>173</v>
      </c>
      <c r="B14" s="402"/>
      <c r="C14" s="402"/>
      <c r="D14" s="402"/>
      <c r="E14" s="402"/>
      <c r="F14" s="402"/>
      <c r="G14" s="402"/>
      <c r="H14" s="402"/>
      <c r="I14" s="403"/>
      <c r="J14" s="85" t="s">
        <v>205</v>
      </c>
    </row>
    <row r="15" spans="1:10" ht="18" customHeight="1" x14ac:dyDescent="0.25">
      <c r="A15" s="378" t="s">
        <v>174</v>
      </c>
      <c r="B15" s="379"/>
      <c r="C15" s="379"/>
      <c r="D15" s="379"/>
      <c r="E15" s="379"/>
      <c r="F15" s="379"/>
      <c r="G15" s="379"/>
      <c r="H15" s="379"/>
      <c r="I15" s="380"/>
      <c r="J15" s="86">
        <v>66153.47</v>
      </c>
    </row>
    <row r="16" spans="1:10" ht="18" customHeight="1" x14ac:dyDescent="0.25">
      <c r="A16" s="378" t="s">
        <v>175</v>
      </c>
      <c r="B16" s="379"/>
      <c r="C16" s="379"/>
      <c r="D16" s="379"/>
      <c r="E16" s="379"/>
      <c r="F16" s="379"/>
      <c r="G16" s="379"/>
      <c r="H16" s="379"/>
      <c r="I16" s="380"/>
      <c r="J16" s="86">
        <v>1674.06</v>
      </c>
    </row>
    <row r="17" spans="1:10" ht="18" customHeight="1" x14ac:dyDescent="0.25">
      <c r="A17" s="381" t="s">
        <v>176</v>
      </c>
      <c r="B17" s="382"/>
      <c r="C17" s="382"/>
      <c r="D17" s="382"/>
      <c r="E17" s="382"/>
      <c r="F17" s="382"/>
      <c r="G17" s="382"/>
      <c r="H17" s="382"/>
      <c r="I17" s="383"/>
      <c r="J17" s="75"/>
    </row>
    <row r="18" spans="1:10" x14ac:dyDescent="0.25">
      <c r="A18" s="384"/>
      <c r="B18" s="385"/>
      <c r="C18" s="385"/>
      <c r="D18" s="385"/>
      <c r="E18" s="385"/>
      <c r="F18" s="385"/>
      <c r="G18" s="385"/>
      <c r="H18" s="385"/>
      <c r="I18" s="385"/>
      <c r="J18" s="386"/>
    </row>
    <row r="19" spans="1:10" ht="0.75" customHeight="1" x14ac:dyDescent="0.25">
      <c r="A19" s="387"/>
      <c r="B19" s="388"/>
      <c r="C19" s="388"/>
      <c r="D19" s="388"/>
      <c r="E19" s="388"/>
      <c r="F19" s="388"/>
      <c r="G19" s="388"/>
      <c r="H19" s="388"/>
      <c r="I19" s="388"/>
      <c r="J19" s="389"/>
    </row>
  </sheetData>
  <mergeCells count="16">
    <mergeCell ref="A6:J7"/>
    <mergeCell ref="A1:J1"/>
    <mergeCell ref="A2:J2"/>
    <mergeCell ref="A3:E3"/>
    <mergeCell ref="A4:E4"/>
    <mergeCell ref="A5:E5"/>
    <mergeCell ref="A15:I15"/>
    <mergeCell ref="A16:I16"/>
    <mergeCell ref="A17:I17"/>
    <mergeCell ref="A18:J19"/>
    <mergeCell ref="A8:E8"/>
    <mergeCell ref="A9:E9"/>
    <mergeCell ref="B10:E10"/>
    <mergeCell ref="C11:J11"/>
    <mergeCell ref="A13:J13"/>
    <mergeCell ref="A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prema izvoru </vt:lpstr>
      <vt:lpstr>Rashodi prema funkcijskoj klas </vt:lpstr>
      <vt:lpstr>POSEBNI_DIO_</vt:lpstr>
      <vt:lpstr>EU FOND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2026-03-24T12:48:39Z</cp:lastPrinted>
  <dcterms:created xsi:type="dcterms:W3CDTF">2022-08-12T12:51:27Z</dcterms:created>
  <dcterms:modified xsi:type="dcterms:W3CDTF">2026-04-02T11:56:36Z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